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45" firstSheet="6" activeTab="6"/>
  </bookViews>
  <sheets>
    <sheet name="Hire Invoice £" sheetId="1" state="hidden" r:id="rId1"/>
    <sheet name="Hire Invoice €" sheetId="2" state="hidden" r:id="rId2"/>
    <sheet name="GPL Application" sheetId="3" state="hidden" r:id="rId3"/>
    <sheet name="Membership Application" sheetId="4" state="hidden" r:id="rId4"/>
    <sheet name="Flying Account" sheetId="5" state="hidden" r:id="rId5"/>
    <sheet name="Flights" sheetId="6" state="hidden" r:id="rId6"/>
    <sheet name="Booking Form" sheetId="7" r:id="rId7"/>
    <sheet name="Sheet1" sheetId="8" state="hidden" r:id="rId8"/>
    <sheet name="Sheet2" sheetId="9" state="hidden" r:id="rId9"/>
  </sheets>
  <definedNames>
    <definedName name="_Toc76984162" localSheetId="2">'GPL Application'!$B$6</definedName>
    <definedName name="_Toc78770384" localSheetId="2">'GPL Application'!$B$6</definedName>
    <definedName name="_xlnm.Print_Area" localSheetId="6">'Booking Form'!$A$1:$J$60</definedName>
    <definedName name="_xlnm.Print_Area" localSheetId="5">'Flights'!$A$1:$M$34</definedName>
    <definedName name="_xlnm.Print_Area" localSheetId="2">'GPL Application'!$A$1:$R$94</definedName>
    <definedName name="_xlnm.Print_Area" localSheetId="0">'Hire Invoice £'!$A$1:$H$51</definedName>
  </definedNames>
  <calcPr fullCalcOnLoad="1"/>
</workbook>
</file>

<file path=xl/sharedStrings.xml><?xml version="1.0" encoding="utf-8"?>
<sst xmlns="http://schemas.openxmlformats.org/spreadsheetml/2006/main" count="389" uniqueCount="223">
  <si>
    <t>Soaring Safaris Hire Invoice</t>
  </si>
  <si>
    <t>Duo Discus</t>
  </si>
  <si>
    <t xml:space="preserve"> </t>
  </si>
  <si>
    <t>Glider</t>
  </si>
  <si>
    <t>Start date</t>
  </si>
  <si>
    <t>Finish date</t>
  </si>
  <si>
    <t>No.of flying days</t>
  </si>
  <si>
    <t>Weekly rate</t>
  </si>
  <si>
    <t>Total Hire Fee</t>
  </si>
  <si>
    <t>Exchange rate</t>
  </si>
  <si>
    <r>
      <t xml:space="preserve">The GBP price has been calculated using the </t>
    </r>
    <r>
      <rPr>
        <sz val="10"/>
        <rFont val="Arial"/>
        <family val="2"/>
      </rPr>
      <t>₤</t>
    </r>
    <r>
      <rPr>
        <sz val="10"/>
        <rFont val="Times New Roman"/>
        <family val="1"/>
      </rPr>
      <t>/</t>
    </r>
    <r>
      <rPr>
        <sz val="10"/>
        <rFont val="Arial"/>
        <family val="2"/>
      </rPr>
      <t>€</t>
    </r>
    <r>
      <rPr>
        <sz val="10"/>
        <rFont val="Times New Roman"/>
        <family val="1"/>
      </rPr>
      <t xml:space="preserve"> exchange rate taken from www.xe.com today.</t>
    </r>
  </si>
  <si>
    <t>Please make cheques payable to Soaring Safaris and address to:  SR Lynn and Co, 4 Warren Yard, Wolverton Mill, Milton Keynes, MK12 V5NW, or if it is more convenient you can make a direct transfer into our bank account and just advise SR Lynn and Co by emailing corrine@srlynn.co.uk.  Our Bank details are, Barclays Bank plc, Swift Code: BARCGB22, IBAN: GB09 BARC 2057 4060794740, Sort Code: 20-57-40,  Account Name: SR Lynn &amp; Co Client A/C for Soaring Safaris, Account Number: 60794740.</t>
  </si>
  <si>
    <t>We will be in further contact with you to finalise the other details of your gliding holiday.</t>
  </si>
  <si>
    <t>Standard Booking Conditions:</t>
  </si>
  <si>
    <t>The deposit is to secure the glider for your use. The deposit will not be refunded if you cancel the booking and we are unable to find another pilot to take over your booking.</t>
  </si>
  <si>
    <t>The balance is payable six weeks before your arrival, and we cannot guarantee your reservation unless the balance is paid promptly on the due date. If you cancel the booking after the balance has been paid we will not be able to refund your payment unless we can find another pilot to take over your booking.</t>
  </si>
  <si>
    <t>In the event that we are unable to provide a glider for you to use, we will refund all monies paid to Soaring Safaris, however Soaring Safaris has no liability for any other expenses you may have incurred.</t>
  </si>
  <si>
    <t xml:space="preserve">  </t>
  </si>
  <si>
    <t>Once again thank you for your business, we are sure that you will thoroughly enjoy your gliding holiday in South Africa. If there is any thing else that we can do to help you make the most of your stay with us please don’t hesitate to contact us.</t>
  </si>
  <si>
    <t>Yours Sincerely</t>
  </si>
  <si>
    <t>Dick Bradley.</t>
  </si>
  <si>
    <t>C/O SR Lynn &amp; Co, 4 Warren Yard, Wolverton Mill, Milton Keynes, MK12 V5NW, UK</t>
  </si>
  <si>
    <t>Telephone: + 44 (0) 1980 227 055/ +27 12 361 1761    Mobile: + 27 (0)83 280 1028</t>
  </si>
  <si>
    <t>Internet: www.soaring-safaris.com    Email: rbradley@soaring-safaris.com</t>
  </si>
  <si>
    <t>Please make cheques payable to Soaring Safaris and address to:  SR Lynn and Co, 4 Warren Yard, Wolverton Mill, Milton Keynes, MK12 V5NW, or if it is more convenient you can make a direct transfer into our bank account and just advise SR Lynn and Co by emailing corrine@srlynn.co.uk.  Our Bank details are, Barclays Bank plc, Swift Code: BARCGB22, IBAN: GB14 BARC 2057 4054973777, Sort Code: 20-57-40,  Account Name: SR Lynn &amp; Co Client A/C for Soaring Safaris, Account Number: 54973777.</t>
  </si>
  <si>
    <r>
      <t xml:space="preserve">Tel:011827 9330/Fax 086 577 3526 </t>
    </r>
    <r>
      <rPr>
        <sz val="8"/>
        <rFont val="Calibri"/>
        <family val="2"/>
      </rPr>
      <t>‖</t>
    </r>
    <r>
      <rPr>
        <sz val="8"/>
        <rFont val="Times New Roman"/>
        <family val="1"/>
      </rPr>
      <t xml:space="preserve"> Hangar 50, Hurricane Rd, Rand Airport, Germiston. </t>
    </r>
    <r>
      <rPr>
        <sz val="8"/>
        <rFont val="Calibri"/>
        <family val="2"/>
      </rPr>
      <t>‖</t>
    </r>
    <r>
      <rPr>
        <sz val="8"/>
        <rFont val="Times New Roman"/>
        <family val="1"/>
      </rPr>
      <t xml:space="preserve"> Email: info@raasa.co.za</t>
    </r>
  </si>
  <si>
    <t>Request for Certificate of Recognition of Foreign Glider Pilot's Licence.</t>
  </si>
  <si>
    <t>(SSSA Sanctioned Contest and Non-Contest events only)</t>
  </si>
  <si>
    <t>Requirements for Application</t>
  </si>
  <si>
    <t>1. Copy of Original Glider Pilot Licence</t>
  </si>
  <si>
    <t>2. Copy of Medical Examination</t>
  </si>
  <si>
    <t>3. Copy of last two pages of Pilots Logbook</t>
  </si>
  <si>
    <t>4. SSSA Membership Fees</t>
  </si>
  <si>
    <t>Applicant Pilot Information</t>
  </si>
  <si>
    <t>Surname</t>
  </si>
  <si>
    <t>First Names</t>
  </si>
  <si>
    <t>Passport Number</t>
  </si>
  <si>
    <t>Date of Birth</t>
  </si>
  <si>
    <t>Licence Type</t>
  </si>
  <si>
    <t>Glider Pilot Licence</t>
  </si>
  <si>
    <t>Country of Issue</t>
  </si>
  <si>
    <t>Licence Number</t>
  </si>
  <si>
    <t>Expiry Date</t>
  </si>
  <si>
    <t xml:space="preserve">Licence type </t>
  </si>
  <si>
    <t>to be Validated</t>
  </si>
  <si>
    <t>Ratings</t>
  </si>
  <si>
    <t>Experience</t>
  </si>
  <si>
    <t>Winch Launch</t>
  </si>
  <si>
    <t>No</t>
  </si>
  <si>
    <t>Total Hours</t>
  </si>
  <si>
    <t>Aero Tow Launch</t>
  </si>
  <si>
    <t>Yes</t>
  </si>
  <si>
    <t>Solo Hours</t>
  </si>
  <si>
    <t>Self Launch</t>
  </si>
  <si>
    <t xml:space="preserve">                                                                                                                            </t>
  </si>
  <si>
    <t>Applicant's Gliding Club</t>
  </si>
  <si>
    <t>Applicant' s home address.</t>
  </si>
  <si>
    <t>Postal Code</t>
  </si>
  <si>
    <t>Country</t>
  </si>
  <si>
    <t>Applicants address in SA</t>
  </si>
  <si>
    <t>Soaring Safaris, New Tempe Airfield, Kenilworth, Bloemfontein</t>
  </si>
  <si>
    <t>Province</t>
  </si>
  <si>
    <t>Freestate</t>
  </si>
  <si>
    <t>Pilot's Tel Number</t>
  </si>
  <si>
    <t>Pilot's Cellular Number</t>
  </si>
  <si>
    <t>Pilot's Fax Number</t>
  </si>
  <si>
    <t>Pilot's Email Address</t>
  </si>
  <si>
    <t>Next of Kin</t>
  </si>
  <si>
    <t>Name</t>
  </si>
  <si>
    <t>Relationship</t>
  </si>
  <si>
    <t>Father</t>
  </si>
  <si>
    <t>Contact Number</t>
  </si>
  <si>
    <t>Email Address</t>
  </si>
  <si>
    <t>Address</t>
  </si>
  <si>
    <t>Signature of Applicant Pilot</t>
  </si>
  <si>
    <t>Name in Block Capital</t>
  </si>
  <si>
    <t>Date</t>
  </si>
  <si>
    <t>Signature of Host Club's CFI</t>
  </si>
  <si>
    <t>Richard Bradley/J Mclauchlan</t>
  </si>
  <si>
    <t>Host Gliding Club</t>
  </si>
  <si>
    <t>The International Gliding Club of South Africa - Soaring Safaris - Bloemfontein</t>
  </si>
  <si>
    <r>
      <t>NB:-</t>
    </r>
    <r>
      <rPr>
        <sz val="10"/>
        <rFont val="Times New Roman"/>
        <family val="1"/>
      </rPr>
      <t xml:space="preserve"> The validity of this Certificate of Recognition is </t>
    </r>
    <r>
      <rPr>
        <b/>
        <sz val="10"/>
        <rFont val="Times New Roman"/>
        <family val="1"/>
      </rPr>
      <t xml:space="preserve">90 days </t>
    </r>
    <r>
      <rPr>
        <sz val="10"/>
        <rFont val="Times New Roman"/>
        <family val="1"/>
      </rPr>
      <t xml:space="preserve">from the date of signature or the expiry date of the pilot's </t>
    </r>
  </si>
  <si>
    <t>foreign licence, which ever occurs first.</t>
  </si>
  <si>
    <t>A copy of the completed form must be retained for inspection by The SSSA National</t>
  </si>
  <si>
    <t>jcadriaan@gmail.com</t>
  </si>
  <si>
    <t>Operations Manager</t>
  </si>
  <si>
    <t>A Copy of the completed form must be sent to RAASA within 48 hrs of the date of</t>
  </si>
  <si>
    <t>info@raasa.co.za</t>
  </si>
  <si>
    <t>signature.</t>
  </si>
  <si>
    <t>RA GPL09</t>
  </si>
  <si>
    <t>7th Oct 2013</t>
  </si>
  <si>
    <t>Page 1of 1</t>
  </si>
  <si>
    <t>The International Gliding Club of South Africa</t>
  </si>
  <si>
    <t>Application for Membership</t>
  </si>
  <si>
    <t>Full Name</t>
  </si>
  <si>
    <t>Telephone</t>
  </si>
  <si>
    <t>Fax</t>
  </si>
  <si>
    <t>Email</t>
  </si>
  <si>
    <t>Nationality</t>
  </si>
  <si>
    <t>Conditions</t>
  </si>
  <si>
    <t>I agree to be bound by the Articles, Rules, Bye Laws and Gliding Regulations of the Club and the aerodrome operating procedures currently in force.</t>
  </si>
  <si>
    <t>I agree that I am responsible for the cost of any damage, I, or persons for whom I am responsible, cause to the gliders operated by The Club, Club aircraft or other Club property not covered by insurance.</t>
  </si>
  <si>
    <t>I fully understand that gliding is a potentially dangerous sport and I herby indemnify and hold The Club and Soaring Safaris CC, its officers, members, agents, employees, servants, successors in title and other associates harmless against all loss or damage, from any cause arising, which cause or causes shall include but not be limited to, accident or incident, whether such occurred at The Clubs operational premises or elsewhere and whether such loss or damage is attributable or not to the fault of any person defined above.</t>
  </si>
  <si>
    <t>I confirm that I have read and understood the Soaring Safaris briefing notes concerning the operational procedures including airspace restrictions.</t>
  </si>
  <si>
    <t xml:space="preserve">I confirm that I have paid all the glider hire fees in full and I understand that I may not start flying the glider or gliders until these fees have been paid in full.
</t>
  </si>
  <si>
    <t>Physical Disabilities</t>
  </si>
  <si>
    <t>I hereby declare that I do not suffer from epilepsy or from sudden attacks of fainting or giddiness or from any other disability, mental or physical that would be likely to impair my ability to safely pilot a glider. I understand that it is my responsibility to inform the Club of any changes to health that might effect this declaration of physical fitness.</t>
  </si>
  <si>
    <t>Insurance</t>
  </si>
  <si>
    <t>I also declare that I have insurance that will provide cover for me in the event of a gliding accident. The contact details to activate this insurance are:</t>
  </si>
  <si>
    <t>Insurers Name</t>
  </si>
  <si>
    <t>Policy No.</t>
  </si>
  <si>
    <t>January</t>
  </si>
  <si>
    <t>Contact Person</t>
  </si>
  <si>
    <t>February</t>
  </si>
  <si>
    <t>March</t>
  </si>
  <si>
    <t>April</t>
  </si>
  <si>
    <t>Glider Insurance Excess</t>
  </si>
  <si>
    <t>May</t>
  </si>
  <si>
    <t>June</t>
  </si>
  <si>
    <t>insurance cover please sign here</t>
  </si>
  <si>
    <t>July</t>
  </si>
  <si>
    <t>August</t>
  </si>
  <si>
    <t>September</t>
  </si>
  <si>
    <t>I have read the above and agree to be bound by the conditions herein.</t>
  </si>
  <si>
    <t>October</t>
  </si>
  <si>
    <t>November</t>
  </si>
  <si>
    <t>Name (print)</t>
  </si>
  <si>
    <t>December</t>
  </si>
  <si>
    <t>Signed on</t>
  </si>
  <si>
    <t>day of</t>
  </si>
  <si>
    <t>Signature</t>
  </si>
  <si>
    <t>Invoice</t>
  </si>
  <si>
    <t>IGCSA-9001</t>
  </si>
  <si>
    <t>TO:</t>
  </si>
  <si>
    <t>Description</t>
  </si>
  <si>
    <t>Euro</t>
  </si>
  <si>
    <t>Rand</t>
  </si>
  <si>
    <t>SSSA Affiliation &amp; Temporary GPL</t>
  </si>
  <si>
    <t>Glider Hire</t>
  </si>
  <si>
    <t>Excess Insurance for the glider</t>
  </si>
  <si>
    <t>Road retrieve 22 km @ R5.00/km</t>
  </si>
  <si>
    <t>Road retrieve 102 km @ R5.00/km</t>
  </si>
  <si>
    <t>Road retrieve 12 km @ R5.00/km</t>
  </si>
  <si>
    <t>Road retrieve 44 km @ R5.00/km</t>
  </si>
  <si>
    <t>Aero Tows as per attached schedule</t>
  </si>
  <si>
    <t>Clothing</t>
  </si>
  <si>
    <t xml:space="preserve">Total </t>
  </si>
  <si>
    <t>Today's exchange rates taken from www.xe.com</t>
  </si>
  <si>
    <t>Payment - Cash Euros</t>
  </si>
  <si>
    <t>Payment - Cash Rands</t>
  </si>
  <si>
    <t>Payment - Cash GBP</t>
  </si>
  <si>
    <t>Payment - Bank Transfer</t>
  </si>
  <si>
    <t>Payment - Credit Card</t>
  </si>
  <si>
    <t xml:space="preserve">Total Euros due in all currencies </t>
  </si>
  <si>
    <t xml:space="preserve">Total Rand due in all currencies </t>
  </si>
  <si>
    <t xml:space="preserve">Total GBP due in all currencies </t>
  </si>
  <si>
    <t xml:space="preserve">Balance due </t>
  </si>
  <si>
    <t>The International Gliding Club of South Africa, trading as Soaring Safaris CC (CK2004/044685/23)</t>
  </si>
  <si>
    <t>New Tempe Airfield, Kennilworth, Bloemfontein, South Africa</t>
  </si>
  <si>
    <t>Mobile: +27 (0)83 280 1028    Email rbradley@telkomsa.net</t>
  </si>
  <si>
    <t>Tug</t>
  </si>
  <si>
    <t>Launch Time</t>
  </si>
  <si>
    <t>Launch Height</t>
  </si>
  <si>
    <t>Pilot Name</t>
  </si>
  <si>
    <t>Landing Time</t>
  </si>
  <si>
    <t>Flight Duration</t>
  </si>
  <si>
    <t>Aerotow Cost</t>
  </si>
  <si>
    <t>Launch Site</t>
  </si>
  <si>
    <t>Comment</t>
  </si>
  <si>
    <t>CGY</t>
  </si>
  <si>
    <t>Anon Other</t>
  </si>
  <si>
    <t>New Tempe</t>
  </si>
  <si>
    <t>H8</t>
  </si>
  <si>
    <t>Soaring Safaris Booking Form</t>
  </si>
  <si>
    <t>Flying Period Required</t>
  </si>
  <si>
    <t>First choice</t>
  </si>
  <si>
    <t>Second choice</t>
  </si>
  <si>
    <t>Date to Start Flying</t>
  </si>
  <si>
    <t>Date of Last Flight</t>
  </si>
  <si>
    <t>Ventus b 15/16.7</t>
  </si>
  <si>
    <t>JS1 Revelation 18m</t>
  </si>
  <si>
    <t>YES</t>
  </si>
  <si>
    <t>NO</t>
  </si>
  <si>
    <t>Pilot Information</t>
  </si>
  <si>
    <t>First Name</t>
  </si>
  <si>
    <t>Nick Name</t>
  </si>
  <si>
    <t>LS4</t>
  </si>
  <si>
    <t>LS7wl</t>
  </si>
  <si>
    <t>Glider Pilots Licence</t>
  </si>
  <si>
    <t>If Yes Expiry Date</t>
  </si>
  <si>
    <t>Glider Pilots Medical</t>
  </si>
  <si>
    <t>Radio Licence</t>
  </si>
  <si>
    <t>Other (private)</t>
  </si>
  <si>
    <t>Speak and Understand English</t>
  </si>
  <si>
    <t>Physical Address</t>
  </si>
  <si>
    <t>Postal Address</t>
  </si>
  <si>
    <t>Home</t>
  </si>
  <si>
    <t>Business</t>
  </si>
  <si>
    <t>Mobile</t>
  </si>
  <si>
    <t>Phone Numbers</t>
  </si>
  <si>
    <t>Gliding Experience</t>
  </si>
  <si>
    <t>Total Gliding Hours</t>
  </si>
  <si>
    <t>Hours in Last Year</t>
  </si>
  <si>
    <t>Date of Last Cross-Country Flight</t>
  </si>
  <si>
    <t>Date of Last Competition</t>
  </si>
  <si>
    <t>Home Gliding Club</t>
  </si>
  <si>
    <t>Types Flown in Last Year</t>
  </si>
  <si>
    <t>Experience Flying Types similar to type to be flown in South Africa</t>
  </si>
  <si>
    <t>Any Accidents?</t>
  </si>
  <si>
    <t>If Yes</t>
  </si>
  <si>
    <t>Date and Details of last Accident</t>
  </si>
  <si>
    <t>Where did you hear about</t>
  </si>
  <si>
    <t>Soaring Safaris?</t>
  </si>
  <si>
    <t>Next of Kin Information</t>
  </si>
  <si>
    <t>Contact Address</t>
  </si>
  <si>
    <t>I hereby apply to be admitted as a member of The International Gliding Club of SA (hereafter called “The Club”). The membership will be valid until 31st July 2023.</t>
  </si>
  <si>
    <t>Janus C</t>
  </si>
  <si>
    <t>ASW27</t>
  </si>
  <si>
    <t>Nimbus 3 25m</t>
  </si>
  <si>
    <t>LS6c-15/18m</t>
  </si>
  <si>
    <t>Thank you for your booking for our 2022-23 season. I confirm that your reservation as follows:</t>
  </si>
  <si>
    <t>Dick Bradley and Shaun Lapworth</t>
  </si>
  <si>
    <t>All gliders operated by the Club carry comprehensive hull and third party insurance. In the event that a member damages a glider, the member is liable for the excess on the insurance policy. The excess is R20,000.00 and can be insured by taking our excess insurance policy at a cost of R3000. If you wish to have this additional</t>
  </si>
</sst>
</file>

<file path=xl/styles.xml><?xml version="1.0" encoding="utf-8"?>
<styleSheet xmlns="http://schemas.openxmlformats.org/spreadsheetml/2006/main">
  <numFmts count="2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 &quot;#,##0.00"/>
    <numFmt numFmtId="165" formatCode="[$€-2]#,##0.00"/>
    <numFmt numFmtId="166" formatCode="[$€-1809]#,##0.00"/>
    <numFmt numFmtId="167" formatCode="#,##0.00000"/>
    <numFmt numFmtId="168" formatCode="\£#,##0.00"/>
    <numFmt numFmtId="169" formatCode="dd\ mmmm\ yyyy;@"/>
    <numFmt numFmtId="170" formatCode="\€#,##0.00"/>
    <numFmt numFmtId="171" formatCode="\R#,##0.00"/>
    <numFmt numFmtId="172" formatCode="[$£-809]#,##0.00"/>
    <numFmt numFmtId="173" formatCode="\€#,##0.00000"/>
    <numFmt numFmtId="174" formatCode="\R#,##0.0000"/>
    <numFmt numFmtId="175" formatCode="[$€-2]\ #,##0.00"/>
    <numFmt numFmtId="176" formatCode="hh:mm;@"/>
  </numFmts>
  <fonts count="52">
    <font>
      <sz val="10"/>
      <name val="Times New Roman"/>
      <family val="1"/>
    </font>
    <font>
      <sz val="10"/>
      <name val="Arial"/>
      <family val="0"/>
    </font>
    <font>
      <sz val="18"/>
      <name val="Times New Roman"/>
      <family val="1"/>
    </font>
    <font>
      <sz val="14"/>
      <name val="Times New Roman"/>
      <family val="1"/>
    </font>
    <font>
      <sz val="10"/>
      <color indexed="12"/>
      <name val="Times New Roman"/>
      <family val="1"/>
    </font>
    <font>
      <u val="single"/>
      <sz val="10"/>
      <color indexed="12"/>
      <name val="Times New Roman"/>
      <family val="1"/>
    </font>
    <font>
      <u val="single"/>
      <sz val="8"/>
      <name val="Times New Roman"/>
      <family val="1"/>
    </font>
    <font>
      <sz val="8"/>
      <name val="Times New Roman"/>
      <family val="1"/>
    </font>
    <font>
      <sz val="8"/>
      <name val="Arial"/>
      <family val="2"/>
    </font>
    <font>
      <sz val="8"/>
      <color indexed="12"/>
      <name val="Arial"/>
      <family val="2"/>
    </font>
    <font>
      <sz val="9"/>
      <name val="Times New Roman"/>
      <family val="1"/>
    </font>
    <font>
      <sz val="8"/>
      <name val="Calibri"/>
      <family val="2"/>
    </font>
    <font>
      <b/>
      <sz val="10"/>
      <name val="Times New Roman"/>
      <family val="1"/>
    </font>
    <font>
      <b/>
      <u val="single"/>
      <sz val="10"/>
      <name val="Times New Roman"/>
      <family val="1"/>
    </font>
    <font>
      <sz val="2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49"/>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31"/>
        <bgColor indexed="64"/>
      </patternFill>
    </fill>
    <fill>
      <patternFill patternType="solid">
        <fgColor rgb="FF0070C0"/>
        <bgColor indexed="64"/>
      </patternFill>
    </fill>
    <fill>
      <patternFill patternType="solid">
        <fgColor rgb="FF0070C0"/>
        <bgColor indexed="64"/>
      </patternFill>
    </fill>
    <fill>
      <patternFill patternType="solid">
        <fgColor rgb="FF0070C0"/>
        <bgColor indexed="64"/>
      </patternFill>
    </fill>
    <fill>
      <patternFill patternType="solid">
        <fgColor indexed="9"/>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diagonalUp="1" diagonalDown="1">
      <left style="medium">
        <color indexed="8"/>
      </left>
      <right style="thin">
        <color indexed="8"/>
      </right>
      <top style="medium">
        <color indexed="8"/>
      </top>
      <bottom style="thin">
        <color indexed="8"/>
      </bottom>
      <diagonal style="thin">
        <color indexed="55"/>
      </diagonal>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diagonalUp="1" diagonalDown="1">
      <left style="thin">
        <color indexed="8"/>
      </left>
      <right style="medium">
        <color indexed="8"/>
      </right>
      <top style="thin">
        <color indexed="8"/>
      </top>
      <bottom style="thin">
        <color indexed="8"/>
      </bottom>
      <diagonal style="thin">
        <color indexed="55"/>
      </diagonal>
    </border>
    <border diagonalUp="1" diagonalDown="1">
      <left style="medium">
        <color indexed="8"/>
      </left>
      <right style="thin">
        <color indexed="8"/>
      </right>
      <top style="thin">
        <color indexed="8"/>
      </top>
      <bottom style="thin">
        <color indexed="8"/>
      </bottom>
      <diagonal style="thin">
        <color indexed="55"/>
      </diagonal>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diagonalUp="1" diagonalDown="1">
      <left style="medium">
        <color indexed="8"/>
      </left>
      <right style="thin">
        <color indexed="8"/>
      </right>
      <top style="thin">
        <color indexed="8"/>
      </top>
      <bottom style="medium">
        <color indexed="8"/>
      </bottom>
      <diagonal style="thin">
        <color indexed="55"/>
      </diagonal>
    </border>
    <border>
      <left style="thin">
        <color indexed="8"/>
      </left>
      <right style="medium">
        <color indexed="8"/>
      </right>
      <top>
        <color indexed="63"/>
      </top>
      <bottom style="medium">
        <color indexed="8"/>
      </bottom>
    </border>
    <border diagonalUp="1" diagonalDown="1">
      <left style="thin">
        <color indexed="8"/>
      </left>
      <right style="thin">
        <color indexed="8"/>
      </right>
      <top style="medium">
        <color indexed="8"/>
      </top>
      <bottom style="thin">
        <color indexed="8"/>
      </bottom>
      <diagonal style="thin">
        <color indexed="55"/>
      </diagonal>
    </border>
    <border diagonalUp="1" diagonalDown="1">
      <left style="thin">
        <color indexed="8"/>
      </left>
      <right style="medium">
        <color indexed="8"/>
      </right>
      <top style="medium">
        <color indexed="8"/>
      </top>
      <bottom style="thin">
        <color indexed="8"/>
      </bottom>
      <diagonal style="thin">
        <color indexed="55"/>
      </diagonal>
    </border>
    <border>
      <left style="thin">
        <color indexed="8"/>
      </left>
      <right style="thin">
        <color indexed="8"/>
      </right>
      <top>
        <color indexed="63"/>
      </top>
      <bottom style="thin">
        <color indexed="8"/>
      </bottom>
    </border>
    <border diagonalUp="1" diagonalDown="1">
      <left style="thin">
        <color indexed="8"/>
      </left>
      <right style="thin">
        <color indexed="8"/>
      </right>
      <top style="thin">
        <color indexed="8"/>
      </top>
      <bottom style="thin">
        <color indexed="8"/>
      </bottom>
      <diagonal style="thin">
        <color indexed="55"/>
      </diagonal>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thin">
        <color indexed="8"/>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style="medium">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0" borderId="0">
      <alignment/>
      <protection/>
    </xf>
    <xf numFmtId="0" fontId="0" fillId="32" borderId="7" applyNumberFormat="0" applyFont="0" applyAlignment="0" applyProtection="0"/>
    <xf numFmtId="0" fontId="48" fillId="27" borderId="8" applyNumberFormat="0" applyAlignment="0" applyProtection="0"/>
    <xf numFmtId="9" fontId="1"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37">
    <xf numFmtId="0" fontId="0" fillId="0" borderId="0" xfId="0" applyAlignment="1">
      <alignment/>
    </xf>
    <xf numFmtId="0" fontId="0" fillId="0" borderId="0" xfId="0" applyFont="1" applyBorder="1" applyAlignment="1">
      <alignment vertical="center"/>
    </xf>
    <xf numFmtId="0" fontId="0" fillId="33" borderId="0" xfId="0" applyFont="1" applyFill="1" applyBorder="1" applyAlignment="1">
      <alignment vertical="center"/>
    </xf>
    <xf numFmtId="49" fontId="3"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164" fontId="0" fillId="0" borderId="0" xfId="0" applyNumberFormat="1" applyFont="1" applyFill="1" applyAlignment="1">
      <alignment horizontal="center" vertical="center"/>
    </xf>
    <xf numFmtId="49" fontId="0" fillId="33" borderId="0" xfId="0" applyNumberFormat="1" applyFont="1" applyFill="1" applyAlignment="1">
      <alignment vertical="center"/>
    </xf>
    <xf numFmtId="49" fontId="0" fillId="0" borderId="0" xfId="0" applyNumberFormat="1" applyFont="1" applyFill="1" applyAlignment="1">
      <alignment vertical="center"/>
    </xf>
    <xf numFmtId="15"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33" borderId="10" xfId="0" applyFont="1" applyFill="1" applyBorder="1" applyAlignment="1">
      <alignment vertical="center"/>
    </xf>
    <xf numFmtId="0" fontId="0" fillId="0" borderId="0" xfId="0" applyFont="1" applyBorder="1" applyAlignment="1">
      <alignment horizontal="left" vertical="center"/>
    </xf>
    <xf numFmtId="0" fontId="0" fillId="33" borderId="0" xfId="0" applyFont="1" applyFill="1" applyBorder="1" applyAlignment="1">
      <alignment horizontal="left" vertical="center"/>
    </xf>
    <xf numFmtId="166" fontId="0" fillId="33" borderId="10" xfId="0" applyNumberFormat="1" applyFont="1" applyFill="1" applyBorder="1" applyAlignment="1">
      <alignment vertical="center"/>
    </xf>
    <xf numFmtId="15" fontId="0" fillId="0" borderId="0" xfId="0" applyNumberFormat="1" applyFont="1" applyBorder="1" applyAlignment="1">
      <alignment horizontal="lef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xf>
    <xf numFmtId="15" fontId="0" fillId="0" borderId="10" xfId="0" applyNumberFormat="1" applyFont="1" applyBorder="1" applyAlignment="1">
      <alignment horizontal="center" vertical="center"/>
    </xf>
    <xf numFmtId="1" fontId="0" fillId="0" borderId="10" xfId="0" applyNumberFormat="1" applyFont="1" applyBorder="1" applyAlignment="1">
      <alignment horizontal="center" vertical="center"/>
    </xf>
    <xf numFmtId="165" fontId="0" fillId="0" borderId="10" xfId="0" applyNumberFormat="1" applyFont="1" applyBorder="1" applyAlignment="1">
      <alignment horizontal="center" vertical="center"/>
    </xf>
    <xf numFmtId="167" fontId="0" fillId="0" borderId="10" xfId="0" applyNumberFormat="1" applyFont="1" applyBorder="1" applyAlignment="1">
      <alignment horizontal="center" vertical="center"/>
    </xf>
    <xf numFmtId="168" fontId="0" fillId="0" borderId="10" xfId="0" applyNumberFormat="1"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left" vertical="center"/>
    </xf>
    <xf numFmtId="14" fontId="0" fillId="33" borderId="0" xfId="0" applyNumberFormat="1" applyFont="1" applyFill="1" applyBorder="1" applyAlignment="1">
      <alignment vertical="center"/>
    </xf>
    <xf numFmtId="0" fontId="0" fillId="0" borderId="0" xfId="0" applyFont="1" applyFill="1" applyAlignment="1">
      <alignment vertical="center"/>
    </xf>
    <xf numFmtId="0" fontId="0" fillId="33" borderId="0" xfId="0" applyFont="1" applyFill="1" applyAlignment="1">
      <alignment vertical="center" wrapText="1"/>
    </xf>
    <xf numFmtId="3" fontId="0" fillId="0" borderId="0" xfId="0" applyNumberFormat="1"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Border="1" applyAlignment="1">
      <alignment vertical="center"/>
    </xf>
    <xf numFmtId="1" fontId="7" fillId="0" borderId="0" xfId="0" applyNumberFormat="1" applyFont="1" applyFill="1" applyBorder="1" applyAlignment="1">
      <alignment horizontal="center" vertical="center"/>
    </xf>
    <xf numFmtId="0" fontId="7" fillId="33" borderId="0" xfId="0" applyFont="1" applyFill="1" applyBorder="1" applyAlignment="1">
      <alignment vertical="center"/>
    </xf>
    <xf numFmtId="0" fontId="7" fillId="0" borderId="0" xfId="0" applyFont="1" applyBorder="1" applyAlignment="1">
      <alignment vertical="center"/>
    </xf>
    <xf numFmtId="0" fontId="0" fillId="33" borderId="0" xfId="0" applyFill="1" applyBorder="1" applyAlignment="1">
      <alignment horizontal="left" vertical="center"/>
    </xf>
    <xf numFmtId="14" fontId="0" fillId="0" borderId="0" xfId="0" applyNumberFormat="1" applyFont="1" applyBorder="1" applyAlignment="1">
      <alignment vertical="center"/>
    </xf>
    <xf numFmtId="0" fontId="0" fillId="0" borderId="0" xfId="0" applyFont="1" applyAlignment="1">
      <alignment vertical="center" wrapText="1"/>
    </xf>
    <xf numFmtId="0" fontId="0" fillId="34" borderId="0" xfId="0" applyFill="1" applyBorder="1" applyAlignment="1">
      <alignment horizontal="left" vertical="center"/>
    </xf>
    <xf numFmtId="0" fontId="0" fillId="34" borderId="0" xfId="0" applyFont="1" applyFill="1" applyBorder="1" applyAlignment="1">
      <alignment vertical="center"/>
    </xf>
    <xf numFmtId="0" fontId="0" fillId="0" borderId="0" xfId="0" applyFont="1" applyAlignment="1">
      <alignment horizontal="left" vertical="center"/>
    </xf>
    <xf numFmtId="0" fontId="10" fillId="0" borderId="0" xfId="0" applyFont="1" applyAlignment="1">
      <alignment horizontal="left" vertical="center"/>
    </xf>
    <xf numFmtId="0" fontId="7" fillId="0" borderId="11" xfId="0" applyFont="1" applyBorder="1" applyAlignment="1">
      <alignment/>
    </xf>
    <xf numFmtId="0" fontId="7" fillId="0" borderId="12" xfId="0" applyFont="1" applyFill="1" applyBorder="1" applyAlignment="1">
      <alignment horizontal="center" vertical="center"/>
    </xf>
    <xf numFmtId="0" fontId="7" fillId="0" borderId="12" xfId="0" applyFont="1" applyBorder="1" applyAlignment="1">
      <alignment horizontal="left" vertical="center"/>
    </xf>
    <xf numFmtId="0" fontId="3" fillId="0" borderId="0" xfId="0" applyFont="1" applyAlignment="1">
      <alignment/>
    </xf>
    <xf numFmtId="0" fontId="3" fillId="0" borderId="0" xfId="0" applyFont="1" applyFill="1" applyAlignment="1">
      <alignment horizontal="center" vertical="center"/>
    </xf>
    <xf numFmtId="0" fontId="3" fillId="0" borderId="0" xfId="0" applyFont="1" applyAlignment="1">
      <alignment horizontal="left" vertical="center"/>
    </xf>
    <xf numFmtId="0" fontId="7" fillId="0" borderId="13" xfId="0" applyFont="1" applyBorder="1" applyAlignment="1">
      <alignment horizontal="left" vertical="center"/>
    </xf>
    <xf numFmtId="0" fontId="7" fillId="0" borderId="13"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left" vertical="center"/>
    </xf>
    <xf numFmtId="0" fontId="7" fillId="0" borderId="14" xfId="0" applyFont="1" applyBorder="1" applyAlignment="1">
      <alignment horizontal="center" vertical="center"/>
    </xf>
    <xf numFmtId="0" fontId="0" fillId="0" borderId="14" xfId="0" applyBorder="1" applyAlignment="1">
      <alignment horizontal="center" vertical="center"/>
    </xf>
    <xf numFmtId="0" fontId="7" fillId="0" borderId="0" xfId="0" applyFont="1" applyBorder="1" applyAlignment="1">
      <alignment horizontal="left" vertical="center"/>
    </xf>
    <xf numFmtId="0" fontId="0" fillId="0" borderId="0" xfId="0" applyBorder="1" applyAlignment="1">
      <alignment horizontal="center" vertical="center"/>
    </xf>
    <xf numFmtId="0" fontId="0" fillId="0" borderId="15" xfId="0" applyFont="1" applyBorder="1" applyAlignment="1">
      <alignment horizontal="left" vertical="center"/>
    </xf>
    <xf numFmtId="0" fontId="0" fillId="0" borderId="11" xfId="0" applyFont="1" applyBorder="1" applyAlignment="1">
      <alignment horizontal="left" vertical="center"/>
    </xf>
    <xf numFmtId="0" fontId="0" fillId="35" borderId="10" xfId="0" applyFont="1" applyFill="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36" borderId="16" xfId="0" applyFont="1" applyFill="1" applyBorder="1" applyAlignment="1" applyProtection="1">
      <alignment horizontal="left" vertical="center"/>
      <protection locked="0"/>
    </xf>
    <xf numFmtId="0" fontId="0" fillId="36" borderId="17" xfId="0" applyFont="1" applyFill="1" applyBorder="1" applyAlignment="1" applyProtection="1">
      <alignment horizontal="left" vertical="center"/>
      <protection locked="0"/>
    </xf>
    <xf numFmtId="0" fontId="0" fillId="36" borderId="18" xfId="0" applyFont="1" applyFill="1" applyBorder="1" applyAlignment="1" applyProtection="1">
      <alignment horizontal="left" vertical="center"/>
      <protection locked="0"/>
    </xf>
    <xf numFmtId="169" fontId="0" fillId="35" borderId="11" xfId="0" applyNumberFormat="1" applyFont="1" applyFill="1" applyBorder="1" applyAlignment="1">
      <alignment horizontal="left" vertical="center"/>
    </xf>
    <xf numFmtId="169" fontId="0" fillId="35" borderId="12" xfId="0" applyNumberFormat="1" applyFont="1" applyFill="1" applyBorder="1" applyAlignment="1">
      <alignment horizontal="left" vertical="center"/>
    </xf>
    <xf numFmtId="169" fontId="0" fillId="35" borderId="19" xfId="0" applyNumberFormat="1" applyFont="1" applyFill="1" applyBorder="1" applyAlignment="1">
      <alignment horizontal="left" vertical="center"/>
    </xf>
    <xf numFmtId="0" fontId="0" fillId="0" borderId="20" xfId="0" applyFont="1" applyBorder="1" applyAlignment="1">
      <alignment horizontal="left" vertical="center"/>
    </xf>
    <xf numFmtId="0" fontId="0" fillId="36" borderId="21" xfId="0" applyFont="1" applyFill="1" applyBorder="1" applyAlignment="1" applyProtection="1">
      <alignment horizontal="left" vertical="center"/>
      <protection locked="0"/>
    </xf>
    <xf numFmtId="0" fontId="0" fillId="36" borderId="13" xfId="0" applyFont="1" applyFill="1" applyBorder="1" applyAlignment="1" applyProtection="1">
      <alignment horizontal="left" vertical="center"/>
      <protection locked="0"/>
    </xf>
    <xf numFmtId="0" fontId="0" fillId="36" borderId="22" xfId="0" applyFont="1" applyFill="1" applyBorder="1" applyAlignment="1" applyProtection="1">
      <alignment horizontal="left" vertical="center"/>
      <protection locked="0"/>
    </xf>
    <xf numFmtId="0" fontId="0" fillId="0" borderId="23" xfId="0" applyFont="1" applyBorder="1" applyAlignment="1">
      <alignment horizontal="left" vertical="center"/>
    </xf>
    <xf numFmtId="0" fontId="0" fillId="0" borderId="19" xfId="0" applyFont="1" applyBorder="1" applyAlignment="1">
      <alignment horizontal="left" vertical="center"/>
    </xf>
    <xf numFmtId="0" fontId="0" fillId="0" borderId="17" xfId="0" applyFont="1" applyFill="1" applyBorder="1" applyAlignment="1">
      <alignment horizontal="left" vertical="center"/>
    </xf>
    <xf numFmtId="0" fontId="0" fillId="0" borderId="0" xfId="0" applyFont="1" applyFill="1" applyBorder="1" applyAlignment="1">
      <alignment horizontal="left" vertical="center"/>
    </xf>
    <xf numFmtId="0" fontId="0" fillId="35" borderId="0" xfId="0" applyFont="1" applyFill="1" applyBorder="1" applyAlignment="1">
      <alignment horizontal="left" vertical="center"/>
    </xf>
    <xf numFmtId="0" fontId="12" fillId="0" borderId="0" xfId="0" applyFont="1" applyBorder="1" applyAlignment="1">
      <alignment horizontal="left" vertical="center"/>
    </xf>
    <xf numFmtId="0" fontId="7" fillId="0" borderId="0" xfId="0" applyFont="1" applyBorder="1" applyAlignment="1">
      <alignment horizontal="right" vertical="center"/>
    </xf>
    <xf numFmtId="164" fontId="0" fillId="0" borderId="0" xfId="0" applyNumberFormat="1" applyFont="1" applyFill="1" applyAlignment="1">
      <alignment vertical="center"/>
    </xf>
    <xf numFmtId="0" fontId="0" fillId="0" borderId="0" xfId="0" applyFont="1" applyFill="1" applyAlignment="1">
      <alignment horizontal="center" vertical="center"/>
    </xf>
    <xf numFmtId="49" fontId="0" fillId="0" borderId="0" xfId="0" applyNumberFormat="1" applyFont="1" applyFill="1" applyAlignment="1">
      <alignment horizontal="left" vertical="center"/>
    </xf>
    <xf numFmtId="164" fontId="0" fillId="0" borderId="0" xfId="0" applyNumberFormat="1" applyFont="1" applyFill="1" applyAlignment="1">
      <alignment horizontal="left" vertical="center"/>
    </xf>
    <xf numFmtId="49" fontId="0" fillId="0" borderId="0" xfId="0" applyNumberFormat="1" applyFont="1" applyFill="1" applyBorder="1" applyAlignment="1">
      <alignment vertical="center"/>
    </xf>
    <xf numFmtId="0" fontId="0" fillId="36" borderId="0" xfId="0" applyFont="1" applyFill="1" applyBorder="1" applyAlignment="1" applyProtection="1">
      <alignment vertical="center"/>
      <protection locked="0"/>
    </xf>
    <xf numFmtId="15" fontId="0" fillId="36" borderId="0" xfId="0" applyNumberFormat="1" applyFont="1" applyFill="1" applyBorder="1" applyAlignment="1" applyProtection="1">
      <alignment horizontal="center" vertical="center"/>
      <protection locked="0"/>
    </xf>
    <xf numFmtId="15" fontId="0" fillId="0" borderId="0" xfId="0" applyNumberFormat="1" applyFont="1" applyFill="1" applyAlignment="1">
      <alignment vertical="center"/>
    </xf>
    <xf numFmtId="15" fontId="13" fillId="0" borderId="0" xfId="0" applyNumberFormat="1" applyFont="1" applyFill="1" applyAlignment="1">
      <alignment vertical="center"/>
    </xf>
    <xf numFmtId="0" fontId="0" fillId="0" borderId="0" xfId="0" applyFont="1" applyFill="1" applyAlignment="1">
      <alignment/>
    </xf>
    <xf numFmtId="0" fontId="0" fillId="0" borderId="0" xfId="0" applyAlignment="1">
      <alignment vertical="center"/>
    </xf>
    <xf numFmtId="15" fontId="12" fillId="0" borderId="0" xfId="0" applyNumberFormat="1" applyFont="1" applyFill="1" applyAlignment="1">
      <alignment vertical="center"/>
    </xf>
    <xf numFmtId="1" fontId="0" fillId="36" borderId="0" xfId="0" applyNumberFormat="1" applyFont="1" applyFill="1" applyAlignment="1" applyProtection="1">
      <alignment vertical="center"/>
      <protection locked="0"/>
    </xf>
    <xf numFmtId="164" fontId="0" fillId="36" borderId="0" xfId="0" applyNumberFormat="1" applyFont="1" applyFill="1" applyAlignment="1" applyProtection="1">
      <alignment vertical="center"/>
      <protection locked="0"/>
    </xf>
    <xf numFmtId="164" fontId="0" fillId="0" borderId="0" xfId="0" applyNumberFormat="1" applyFont="1" applyFill="1" applyBorder="1" applyAlignment="1">
      <alignment vertical="center"/>
    </xf>
    <xf numFmtId="49" fontId="0" fillId="0" borderId="0" xfId="0" applyNumberFormat="1" applyFont="1" applyFill="1" applyBorder="1" applyAlignment="1">
      <alignment horizontal="left"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164" fontId="0" fillId="0" borderId="24" xfId="0" applyNumberFormat="1" applyFont="1" applyFill="1" applyBorder="1" applyAlignment="1">
      <alignment horizontal="center" vertical="center"/>
    </xf>
    <xf numFmtId="164" fontId="0" fillId="0" borderId="26" xfId="0" applyNumberFormat="1" applyFont="1" applyFill="1" applyBorder="1" applyAlignment="1">
      <alignment horizontal="center" vertical="center"/>
    </xf>
    <xf numFmtId="0" fontId="0" fillId="0" borderId="0" xfId="0" applyFont="1" applyFill="1" applyBorder="1" applyAlignment="1">
      <alignment horizontal="center" vertical="center"/>
    </xf>
    <xf numFmtId="15" fontId="0" fillId="0" borderId="27" xfId="0" applyNumberFormat="1" applyFont="1" applyFill="1" applyBorder="1" applyAlignment="1">
      <alignment horizontal="center" vertical="center"/>
    </xf>
    <xf numFmtId="0" fontId="0" fillId="0" borderId="28" xfId="0" applyFont="1" applyFill="1" applyBorder="1" applyAlignment="1">
      <alignment vertical="center"/>
    </xf>
    <xf numFmtId="170" fontId="0" fillId="0" borderId="29" xfId="0" applyNumberFormat="1" applyFont="1" applyFill="1" applyBorder="1" applyAlignment="1">
      <alignment vertical="center"/>
    </xf>
    <xf numFmtId="171" fontId="0" fillId="0" borderId="30" xfId="0" applyNumberFormat="1" applyFont="1" applyFill="1" applyBorder="1" applyAlignment="1">
      <alignment vertical="center"/>
    </xf>
    <xf numFmtId="172" fontId="0" fillId="0" borderId="0" xfId="0" applyNumberFormat="1" applyFont="1" applyFill="1" applyBorder="1" applyAlignment="1">
      <alignment vertical="center"/>
    </xf>
    <xf numFmtId="15" fontId="0" fillId="0" borderId="31" xfId="0" applyNumberFormat="1" applyFont="1" applyFill="1" applyBorder="1" applyAlignment="1">
      <alignment horizontal="center" vertical="center"/>
    </xf>
    <xf numFmtId="0" fontId="0" fillId="0" borderId="11" xfId="0" applyFont="1" applyFill="1" applyBorder="1" applyAlignment="1">
      <alignment vertical="center"/>
    </xf>
    <xf numFmtId="170" fontId="0" fillId="0" borderId="32" xfId="0" applyNumberFormat="1" applyFont="1" applyFill="1" applyBorder="1" applyAlignment="1">
      <alignment vertical="center"/>
    </xf>
    <xf numFmtId="171" fontId="0" fillId="0" borderId="33" xfId="0" applyNumberFormat="1" applyFont="1" applyFill="1" applyBorder="1" applyAlignment="1">
      <alignment vertical="center"/>
    </xf>
    <xf numFmtId="170" fontId="0" fillId="0" borderId="34" xfId="0" applyNumberFormat="1" applyFont="1" applyFill="1" applyBorder="1" applyAlignment="1">
      <alignment vertical="center"/>
    </xf>
    <xf numFmtId="171" fontId="0" fillId="0" borderId="35" xfId="0" applyNumberFormat="1" applyFont="1" applyFill="1" applyBorder="1" applyAlignment="1">
      <alignment vertical="center"/>
    </xf>
    <xf numFmtId="15" fontId="0" fillId="0" borderId="32" xfId="0" applyNumberFormat="1" applyFont="1" applyFill="1" applyBorder="1" applyAlignment="1">
      <alignment horizontal="center" vertical="center"/>
    </xf>
    <xf numFmtId="0" fontId="0" fillId="0" borderId="11" xfId="0" applyFont="1" applyFill="1" applyBorder="1" applyAlignment="1">
      <alignment/>
    </xf>
    <xf numFmtId="170" fontId="0" fillId="0" borderId="34" xfId="0" applyNumberFormat="1" applyFont="1" applyFill="1" applyBorder="1" applyAlignment="1">
      <alignment/>
    </xf>
    <xf numFmtId="171" fontId="0" fillId="0" borderId="36" xfId="0" applyNumberFormat="1" applyFont="1" applyFill="1" applyBorder="1" applyAlignment="1">
      <alignment/>
    </xf>
    <xf numFmtId="15" fontId="0" fillId="0" borderId="37" xfId="0" applyNumberFormat="1" applyFont="1" applyFill="1" applyBorder="1" applyAlignment="1">
      <alignment horizontal="center" vertical="center"/>
    </xf>
    <xf numFmtId="0" fontId="0" fillId="0" borderId="38" xfId="0" applyFont="1" applyFill="1" applyBorder="1" applyAlignment="1">
      <alignment vertical="center"/>
    </xf>
    <xf numFmtId="170" fontId="0" fillId="0" borderId="39" xfId="0" applyNumberFormat="1" applyFont="1" applyFill="1" applyBorder="1" applyAlignment="1">
      <alignment vertical="center"/>
    </xf>
    <xf numFmtId="171" fontId="0" fillId="0" borderId="40" xfId="0" applyNumberFormat="1" applyFont="1" applyFill="1" applyBorder="1" applyAlignment="1">
      <alignment vertical="center"/>
    </xf>
    <xf numFmtId="15" fontId="0" fillId="0" borderId="0" xfId="0" applyNumberFormat="1" applyFont="1" applyFill="1" applyBorder="1" applyAlignment="1">
      <alignment horizontal="center" vertical="center"/>
    </xf>
    <xf numFmtId="0" fontId="0" fillId="0" borderId="0" xfId="0" applyFont="1" applyFill="1" applyBorder="1" applyAlignment="1">
      <alignment horizontal="right" vertical="center"/>
    </xf>
    <xf numFmtId="170" fontId="0" fillId="0" borderId="24" xfId="0" applyNumberFormat="1" applyFont="1" applyFill="1" applyBorder="1" applyAlignment="1">
      <alignment vertical="center"/>
    </xf>
    <xf numFmtId="171" fontId="0" fillId="0" borderId="26" xfId="0" applyNumberFormat="1" applyFont="1" applyFill="1" applyBorder="1" applyAlignment="1">
      <alignment vertical="center"/>
    </xf>
    <xf numFmtId="170" fontId="0" fillId="0" borderId="0" xfId="0" applyNumberFormat="1" applyFont="1" applyFill="1" applyBorder="1" applyAlignment="1">
      <alignment vertical="center"/>
    </xf>
    <xf numFmtId="171" fontId="0" fillId="0" borderId="0" xfId="0" applyNumberFormat="1" applyFont="1" applyFill="1" applyBorder="1" applyAlignment="1">
      <alignment vertical="center"/>
    </xf>
    <xf numFmtId="15" fontId="7" fillId="0" borderId="32" xfId="0" applyNumberFormat="1" applyFont="1" applyFill="1" applyBorder="1" applyAlignment="1">
      <alignment horizontal="center" vertical="center"/>
    </xf>
    <xf numFmtId="0" fontId="7" fillId="0" borderId="10" xfId="0" applyFont="1" applyFill="1" applyBorder="1" applyAlignment="1">
      <alignment vertical="center"/>
    </xf>
    <xf numFmtId="173" fontId="7" fillId="0" borderId="10" xfId="0" applyNumberFormat="1" applyFont="1" applyFill="1" applyBorder="1" applyAlignment="1">
      <alignment vertical="center"/>
    </xf>
    <xf numFmtId="174" fontId="7" fillId="0" borderId="10" xfId="0" applyNumberFormat="1" applyFont="1" applyFill="1" applyBorder="1" applyAlignment="1">
      <alignment vertical="center"/>
    </xf>
    <xf numFmtId="172" fontId="7" fillId="0" borderId="10" xfId="0" applyNumberFormat="1" applyFont="1" applyFill="1" applyBorder="1" applyAlignment="1">
      <alignment vertical="center"/>
    </xf>
    <xf numFmtId="170" fontId="0" fillId="0" borderId="27" xfId="0" applyNumberFormat="1" applyFont="1" applyFill="1" applyBorder="1" applyAlignment="1">
      <alignment vertical="center"/>
    </xf>
    <xf numFmtId="171" fontId="0" fillId="0" borderId="41" xfId="0" applyNumberFormat="1" applyFont="1" applyFill="1" applyBorder="1" applyAlignment="1">
      <alignment vertical="center"/>
    </xf>
    <xf numFmtId="172" fontId="0" fillId="0" borderId="42" xfId="0" applyNumberFormat="1" applyFont="1" applyFill="1" applyBorder="1" applyAlignment="1">
      <alignment vertical="center"/>
    </xf>
    <xf numFmtId="171" fontId="0" fillId="0" borderId="43" xfId="0" applyNumberFormat="1" applyFont="1" applyFill="1" applyBorder="1" applyAlignment="1">
      <alignment vertical="center"/>
    </xf>
    <xf numFmtId="172" fontId="0" fillId="0" borderId="33" xfId="0" applyNumberFormat="1" applyFont="1" applyFill="1" applyBorder="1" applyAlignment="1">
      <alignment vertical="center"/>
    </xf>
    <xf numFmtId="171" fontId="0" fillId="0" borderId="44" xfId="0" applyNumberFormat="1" applyFont="1" applyFill="1" applyBorder="1" applyAlignment="1">
      <alignment vertical="center"/>
    </xf>
    <xf numFmtId="172" fontId="0" fillId="0" borderId="36" xfId="0" applyNumberFormat="1" applyFont="1" applyFill="1" applyBorder="1" applyAlignment="1">
      <alignment vertical="center"/>
    </xf>
    <xf numFmtId="171" fontId="0" fillId="0" borderId="10" xfId="0" applyNumberFormat="1" applyFont="1" applyFill="1" applyBorder="1" applyAlignment="1">
      <alignment vertical="center"/>
    </xf>
    <xf numFmtId="170" fontId="0" fillId="0" borderId="37" xfId="0" applyNumberFormat="1" applyFont="1" applyFill="1" applyBorder="1" applyAlignment="1">
      <alignment vertical="center"/>
    </xf>
    <xf numFmtId="171" fontId="0" fillId="0" borderId="45" xfId="0" applyNumberFormat="1" applyFont="1" applyFill="1" applyBorder="1" applyAlignment="1">
      <alignment vertical="center"/>
    </xf>
    <xf numFmtId="172" fontId="0" fillId="0" borderId="46" xfId="0" applyNumberFormat="1" applyFont="1" applyFill="1" applyBorder="1" applyAlignment="1">
      <alignment vertical="center"/>
    </xf>
    <xf numFmtId="15" fontId="0" fillId="0" borderId="0" xfId="0" applyNumberFormat="1" applyFont="1" applyFill="1" applyBorder="1" applyAlignment="1">
      <alignment vertical="center"/>
    </xf>
    <xf numFmtId="0" fontId="0" fillId="0" borderId="47" xfId="0" applyFont="1" applyFill="1" applyBorder="1" applyAlignment="1">
      <alignment horizontal="right" vertical="center"/>
    </xf>
    <xf numFmtId="164" fontId="0" fillId="0" borderId="24" xfId="0" applyNumberFormat="1" applyFont="1" applyFill="1" applyBorder="1" applyAlignment="1">
      <alignment vertical="center"/>
    </xf>
    <xf numFmtId="171" fontId="0" fillId="0" borderId="48" xfId="0" applyNumberFormat="1" applyFont="1" applyFill="1" applyBorder="1" applyAlignment="1">
      <alignment vertical="center"/>
    </xf>
    <xf numFmtId="172" fontId="0" fillId="0" borderId="26" xfId="0" applyNumberFormat="1" applyFont="1" applyFill="1" applyBorder="1" applyAlignment="1">
      <alignment vertical="center"/>
    </xf>
    <xf numFmtId="0" fontId="8" fillId="0" borderId="0" xfId="0" applyFont="1" applyFill="1" applyAlignment="1">
      <alignment vertical="center"/>
    </xf>
    <xf numFmtId="0" fontId="7" fillId="0" borderId="0" xfId="57" applyFont="1" applyAlignment="1">
      <alignment horizontal="center" vertical="center"/>
      <protection/>
    </xf>
    <xf numFmtId="0" fontId="7" fillId="0" borderId="0" xfId="57" applyFont="1" applyAlignment="1">
      <alignment vertical="center"/>
      <protection/>
    </xf>
    <xf numFmtId="175" fontId="0" fillId="0" borderId="0" xfId="57" applyNumberFormat="1" applyFont="1" applyAlignment="1">
      <alignment horizontal="center" vertical="center"/>
      <protection/>
    </xf>
    <xf numFmtId="0" fontId="0" fillId="0" borderId="0" xfId="57" applyFont="1" applyAlignment="1">
      <alignment vertical="center"/>
      <protection/>
    </xf>
    <xf numFmtId="0" fontId="0" fillId="0" borderId="0" xfId="0" applyFont="1" applyFill="1" applyAlignment="1">
      <alignment horizontal="left" vertical="center"/>
    </xf>
    <xf numFmtId="0" fontId="7" fillId="0" borderId="0" xfId="57" applyFont="1" applyAlignment="1">
      <alignment horizontal="left" vertical="center"/>
      <protection/>
    </xf>
    <xf numFmtId="0" fontId="7" fillId="37" borderId="10" xfId="57" applyFont="1" applyFill="1" applyBorder="1" applyAlignment="1">
      <alignment horizontal="center" vertical="center" wrapText="1"/>
      <protection/>
    </xf>
    <xf numFmtId="0" fontId="7" fillId="37" borderId="10" xfId="57" applyFont="1" applyFill="1" applyBorder="1" applyAlignment="1">
      <alignment vertical="center" wrapText="1"/>
      <protection/>
    </xf>
    <xf numFmtId="0" fontId="7" fillId="37" borderId="10" xfId="57" applyFont="1" applyFill="1" applyBorder="1" applyAlignment="1">
      <alignment horizontal="left" vertical="center" wrapText="1"/>
      <protection/>
    </xf>
    <xf numFmtId="175" fontId="7" fillId="37" borderId="10" xfId="57" applyNumberFormat="1" applyFont="1" applyFill="1" applyBorder="1" applyAlignment="1">
      <alignment horizontal="center" vertical="center"/>
      <protection/>
    </xf>
    <xf numFmtId="0" fontId="0" fillId="0" borderId="20" xfId="57" applyFont="1" applyBorder="1" applyAlignment="1">
      <alignment vertical="center"/>
      <protection/>
    </xf>
    <xf numFmtId="15" fontId="7" fillId="0" borderId="10" xfId="57" applyNumberFormat="1" applyFont="1" applyBorder="1" applyAlignment="1">
      <alignment horizontal="center" vertical="center"/>
      <protection/>
    </xf>
    <xf numFmtId="0" fontId="7" fillId="0" borderId="10" xfId="57" applyFont="1" applyBorder="1" applyAlignment="1">
      <alignment horizontal="center" vertical="center"/>
      <protection/>
    </xf>
    <xf numFmtId="176" fontId="7" fillId="0" borderId="10" xfId="57" applyNumberFormat="1" applyFont="1" applyBorder="1" applyAlignment="1">
      <alignment horizontal="center" vertical="center"/>
      <protection/>
    </xf>
    <xf numFmtId="1" fontId="7" fillId="0" borderId="10" xfId="57" applyNumberFormat="1" applyFont="1" applyBorder="1" applyAlignment="1">
      <alignment horizontal="center" vertical="center"/>
      <protection/>
    </xf>
    <xf numFmtId="0" fontId="7" fillId="0" borderId="10" xfId="57" applyFont="1" applyBorder="1" applyAlignment="1">
      <alignment horizontal="left" vertical="center"/>
      <protection/>
    </xf>
    <xf numFmtId="175" fontId="7" fillId="0" borderId="10" xfId="57" applyNumberFormat="1" applyFont="1" applyFill="1" applyBorder="1" applyAlignment="1">
      <alignment horizontal="center" vertical="center"/>
      <protection/>
    </xf>
    <xf numFmtId="0" fontId="7" fillId="0" borderId="10" xfId="57" applyFont="1" applyBorder="1" applyAlignment="1">
      <alignment vertical="center"/>
      <protection/>
    </xf>
    <xf numFmtId="3" fontId="7" fillId="0" borderId="10" xfId="57" applyNumberFormat="1" applyFont="1" applyBorder="1" applyAlignment="1">
      <alignment horizontal="center" vertical="center"/>
      <protection/>
    </xf>
    <xf numFmtId="0" fontId="7" fillId="0" borderId="0" xfId="57" applyFont="1" applyBorder="1" applyAlignment="1">
      <alignment horizontal="center" vertical="center"/>
      <protection/>
    </xf>
    <xf numFmtId="0" fontId="7" fillId="0" borderId="0" xfId="57" applyFont="1" applyBorder="1" applyAlignment="1">
      <alignment vertical="center"/>
      <protection/>
    </xf>
    <xf numFmtId="176" fontId="7" fillId="0" borderId="0" xfId="57" applyNumberFormat="1" applyFont="1" applyBorder="1" applyAlignment="1">
      <alignment horizontal="center" vertical="center"/>
      <protection/>
    </xf>
    <xf numFmtId="2" fontId="7" fillId="0" borderId="10" xfId="57" applyNumberFormat="1" applyFont="1" applyBorder="1" applyAlignment="1">
      <alignment horizontal="center" vertical="center"/>
      <protection/>
    </xf>
    <xf numFmtId="175" fontId="7" fillId="0" borderId="10" xfId="57" applyNumberFormat="1" applyFont="1" applyBorder="1" applyAlignment="1">
      <alignment horizontal="center" vertical="center"/>
      <protection/>
    </xf>
    <xf numFmtId="175" fontId="0" fillId="0" borderId="0" xfId="57" applyNumberFormat="1" applyFont="1" applyBorder="1" applyAlignment="1">
      <alignment horizontal="center" vertical="center"/>
      <protection/>
    </xf>
    <xf numFmtId="0" fontId="0" fillId="0" borderId="0" xfId="57" applyFont="1" applyBorder="1" applyAlignment="1">
      <alignment vertical="center"/>
      <protection/>
    </xf>
    <xf numFmtId="0" fontId="0" fillId="0" borderId="0" xfId="0" applyFont="1" applyBorder="1" applyAlignment="1" applyProtection="1">
      <alignment vertical="center"/>
      <protection/>
    </xf>
    <xf numFmtId="0" fontId="3" fillId="38" borderId="49" xfId="0" applyFont="1" applyFill="1" applyBorder="1" applyAlignment="1" applyProtection="1">
      <alignment vertical="center"/>
      <protection/>
    </xf>
    <xf numFmtId="0" fontId="0" fillId="38" borderId="50" xfId="0" applyFont="1" applyFill="1" applyBorder="1" applyAlignment="1" applyProtection="1">
      <alignment vertical="center"/>
      <protection/>
    </xf>
    <xf numFmtId="0" fontId="0" fillId="38" borderId="51" xfId="0" applyFont="1" applyFill="1" applyBorder="1" applyAlignment="1" applyProtection="1">
      <alignment vertical="center"/>
      <protection/>
    </xf>
    <xf numFmtId="0" fontId="0" fillId="0" borderId="15"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52" xfId="0" applyFont="1" applyBorder="1" applyAlignment="1" applyProtection="1">
      <alignment vertical="center"/>
      <protection/>
    </xf>
    <xf numFmtId="0" fontId="0" fillId="0" borderId="53" xfId="0" applyFont="1" applyBorder="1" applyAlignment="1" applyProtection="1">
      <alignment vertical="center"/>
      <protection/>
    </xf>
    <xf numFmtId="0" fontId="0" fillId="0" borderId="54" xfId="0" applyFont="1" applyBorder="1" applyAlignment="1" applyProtection="1">
      <alignment vertical="center"/>
      <protection/>
    </xf>
    <xf numFmtId="0" fontId="0" fillId="0" borderId="55"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56"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57" xfId="0" applyFont="1" applyBorder="1" applyAlignment="1" applyProtection="1">
      <alignment vertical="center"/>
      <protection/>
    </xf>
    <xf numFmtId="0" fontId="0" fillId="0" borderId="58" xfId="0" applyFont="1" applyBorder="1" applyAlignment="1" applyProtection="1">
      <alignment vertical="center"/>
      <protection/>
    </xf>
    <xf numFmtId="0" fontId="0" fillId="36" borderId="11" xfId="0" applyFont="1" applyFill="1" applyBorder="1" applyAlignment="1" applyProtection="1">
      <alignment horizontal="left" vertical="center"/>
      <protection locked="0"/>
    </xf>
    <xf numFmtId="0" fontId="0" fillId="36" borderId="12" xfId="0" applyFill="1" applyBorder="1" applyAlignment="1" applyProtection="1">
      <alignment horizontal="left" vertical="center"/>
      <protection locked="0"/>
    </xf>
    <xf numFmtId="0" fontId="0" fillId="36" borderId="59" xfId="0" applyFill="1" applyBorder="1" applyAlignment="1" applyProtection="1">
      <alignment horizontal="left" vertical="center"/>
      <protection locked="0"/>
    </xf>
    <xf numFmtId="0" fontId="0" fillId="0" borderId="17" xfId="0" applyFont="1" applyBorder="1" applyAlignment="1" applyProtection="1">
      <alignment vertical="center"/>
      <protection/>
    </xf>
    <xf numFmtId="0" fontId="0" fillId="0" borderId="16" xfId="0" applyFont="1" applyBorder="1" applyAlignment="1" applyProtection="1">
      <alignment horizontal="left" vertical="center"/>
      <protection/>
    </xf>
    <xf numFmtId="0" fontId="0" fillId="0" borderId="18" xfId="0" applyBorder="1" applyAlignment="1" applyProtection="1">
      <alignment horizontal="left" vertical="center"/>
      <protection/>
    </xf>
    <xf numFmtId="0" fontId="0" fillId="36" borderId="10" xfId="0" applyFont="1" applyFill="1" applyBorder="1" applyAlignment="1" applyProtection="1">
      <alignment horizontal="center" vertical="center"/>
      <protection locked="0"/>
    </xf>
    <xf numFmtId="0" fontId="0" fillId="0" borderId="10" xfId="0" applyFont="1" applyBorder="1" applyAlignment="1" applyProtection="1">
      <alignment vertical="center"/>
      <protection/>
    </xf>
    <xf numFmtId="0" fontId="0" fillId="0" borderId="60" xfId="0" applyFont="1" applyBorder="1" applyAlignment="1" applyProtection="1">
      <alignment vertical="center"/>
      <protection/>
    </xf>
    <xf numFmtId="0" fontId="0" fillId="0" borderId="15" xfId="0" applyFont="1" applyFill="1" applyBorder="1" applyAlignment="1" applyProtection="1">
      <alignment vertical="center"/>
      <protection/>
    </xf>
    <xf numFmtId="0" fontId="0" fillId="0" borderId="18" xfId="0" applyFont="1" applyBorder="1" applyAlignment="1" applyProtection="1">
      <alignment vertical="center"/>
      <protection/>
    </xf>
    <xf numFmtId="0" fontId="0" fillId="0" borderId="53"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61" xfId="0" applyFont="1" applyBorder="1" applyAlignment="1" applyProtection="1">
      <alignment vertical="center"/>
      <protection/>
    </xf>
    <xf numFmtId="0" fontId="0" fillId="0" borderId="62" xfId="0" applyFont="1" applyBorder="1" applyAlignment="1" applyProtection="1">
      <alignment vertical="center"/>
      <protection/>
    </xf>
    <xf numFmtId="0" fontId="0" fillId="0" borderId="63"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37" xfId="0" applyFont="1" applyBorder="1" applyAlignment="1" applyProtection="1">
      <alignment vertical="center"/>
      <protection/>
    </xf>
    <xf numFmtId="0" fontId="0" fillId="0" borderId="50" xfId="0" applyFont="1" applyBorder="1" applyAlignment="1" applyProtection="1">
      <alignment vertical="center"/>
      <protection/>
    </xf>
    <xf numFmtId="0" fontId="0" fillId="0" borderId="64" xfId="0" applyFont="1" applyBorder="1" applyAlignment="1" applyProtection="1">
      <alignment vertical="center"/>
      <protection/>
    </xf>
    <xf numFmtId="0" fontId="0" fillId="0" borderId="65"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66" xfId="0" applyFont="1" applyBorder="1" applyAlignment="1" applyProtection="1">
      <alignment vertical="center"/>
      <protection/>
    </xf>
    <xf numFmtId="0" fontId="0" fillId="0" borderId="13" xfId="0" applyFont="1" applyBorder="1" applyAlignment="1" applyProtection="1">
      <alignment vertical="center"/>
      <protection/>
    </xf>
    <xf numFmtId="0" fontId="0" fillId="36" borderId="13" xfId="0" applyFont="1" applyFill="1" applyBorder="1" applyAlignment="1" applyProtection="1">
      <alignment vertical="top" wrapText="1"/>
      <protection/>
    </xf>
    <xf numFmtId="0" fontId="3" fillId="38" borderId="50" xfId="0" applyFont="1" applyFill="1" applyBorder="1" applyAlignment="1" applyProtection="1">
      <alignment vertical="center"/>
      <protection/>
    </xf>
    <xf numFmtId="0" fontId="0" fillId="0" borderId="0" xfId="0" applyBorder="1" applyAlignment="1">
      <alignment horizontal="left" vertical="center"/>
    </xf>
    <xf numFmtId="49" fontId="0" fillId="0" borderId="0" xfId="0" applyNumberFormat="1" applyFill="1" applyAlignment="1">
      <alignment horizontal="left" vertical="center"/>
    </xf>
    <xf numFmtId="0" fontId="0" fillId="0" borderId="0" xfId="0" applyAlignment="1" applyProtection="1">
      <alignment vertical="center"/>
      <protection locked="0"/>
    </xf>
    <xf numFmtId="165" fontId="0" fillId="0" borderId="0" xfId="0" applyNumberFormat="1" applyBorder="1" applyAlignment="1">
      <alignment horizontal="right" vertical="center"/>
    </xf>
    <xf numFmtId="0" fontId="0" fillId="0" borderId="67" xfId="0" applyFont="1" applyBorder="1" applyAlignment="1">
      <alignment vertical="center"/>
    </xf>
    <xf numFmtId="165" fontId="0" fillId="0" borderId="67" xfId="0" applyNumberFormat="1" applyFont="1" applyBorder="1" applyAlignment="1">
      <alignment horizontal="right" vertical="center"/>
    </xf>
    <xf numFmtId="0" fontId="0" fillId="0" borderId="67" xfId="0" applyBorder="1" applyAlignment="1">
      <alignment vertical="center"/>
    </xf>
    <xf numFmtId="165" fontId="0" fillId="33" borderId="10" xfId="0" applyNumberFormat="1" applyFill="1" applyBorder="1" applyAlignment="1">
      <alignment horizontal="right" vertical="center"/>
    </xf>
    <xf numFmtId="0" fontId="0" fillId="39" borderId="0" xfId="0" applyFont="1" applyFill="1" applyBorder="1" applyAlignment="1">
      <alignment vertical="center"/>
    </xf>
    <xf numFmtId="49" fontId="0" fillId="39" borderId="0" xfId="0" applyNumberFormat="1" applyFont="1" applyFill="1" applyAlignment="1">
      <alignment vertical="center"/>
    </xf>
    <xf numFmtId="0" fontId="7" fillId="39" borderId="0" xfId="0" applyFont="1" applyFill="1" applyBorder="1" applyAlignment="1">
      <alignment vertical="center"/>
    </xf>
    <xf numFmtId="0" fontId="0" fillId="40" borderId="0" xfId="0" applyFont="1" applyFill="1" applyBorder="1" applyAlignment="1">
      <alignment vertical="center"/>
    </xf>
    <xf numFmtId="0" fontId="0" fillId="41" borderId="0" xfId="0" applyFont="1" applyFill="1" applyBorder="1" applyAlignment="1">
      <alignment vertical="center"/>
    </xf>
    <xf numFmtId="0" fontId="8" fillId="0" borderId="0" xfId="0" applyFont="1" applyBorder="1" applyAlignment="1">
      <alignment horizontal="center" vertical="center"/>
    </xf>
    <xf numFmtId="0" fontId="9" fillId="0" borderId="0" xfId="53" applyNumberFormat="1" applyFont="1" applyFill="1" applyBorder="1" applyAlignment="1" applyProtection="1">
      <alignment horizontal="center" vertical="center"/>
      <protection/>
    </xf>
    <xf numFmtId="0" fontId="2" fillId="0" borderId="0" xfId="0" applyFont="1" applyBorder="1" applyAlignment="1">
      <alignment horizontal="center" vertical="center"/>
    </xf>
    <xf numFmtId="0" fontId="4" fillId="0" borderId="0" xfId="53" applyNumberFormat="1" applyFont="1" applyFill="1" applyBorder="1" applyAlignment="1" applyProtection="1">
      <alignment vertical="center" wrapText="1"/>
      <protection/>
    </xf>
    <xf numFmtId="0" fontId="7"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0" fillId="0" borderId="0" xfId="0" applyFont="1" applyBorder="1" applyAlignment="1">
      <alignment vertical="center" wrapText="1"/>
    </xf>
    <xf numFmtId="0" fontId="7"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0" fillId="0" borderId="0" xfId="0" applyFont="1" applyBorder="1" applyAlignment="1">
      <alignment horizontal="center" vertical="center"/>
    </xf>
    <xf numFmtId="0" fontId="12" fillId="0" borderId="0" xfId="0" applyFont="1" applyBorder="1" applyAlignment="1">
      <alignment horizontal="center" vertical="center"/>
    </xf>
    <xf numFmtId="0" fontId="0" fillId="0" borderId="68" xfId="0" applyFont="1" applyBorder="1" applyAlignment="1">
      <alignment horizontal="left" vertical="center"/>
    </xf>
    <xf numFmtId="0" fontId="0" fillId="36" borderId="68" xfId="0" applyFont="1" applyFill="1" applyBorder="1" applyAlignment="1" applyProtection="1">
      <alignment horizontal="left" vertical="center"/>
      <protection locked="0"/>
    </xf>
    <xf numFmtId="0" fontId="0" fillId="0" borderId="11" xfId="0" applyFont="1" applyBorder="1" applyAlignment="1">
      <alignment horizontal="left" vertical="center"/>
    </xf>
    <xf numFmtId="0" fontId="0" fillId="36" borderId="10" xfId="0" applyFont="1" applyFill="1" applyBorder="1" applyAlignment="1" applyProtection="1">
      <alignment vertical="center"/>
      <protection locked="0"/>
    </xf>
    <xf numFmtId="0" fontId="0" fillId="0" borderId="10" xfId="0" applyFont="1" applyBorder="1" applyAlignment="1">
      <alignment horizontal="left" vertical="center"/>
    </xf>
    <xf numFmtId="0" fontId="0" fillId="36" borderId="10" xfId="0" applyFont="1" applyFill="1" applyBorder="1" applyAlignment="1" applyProtection="1">
      <alignment horizontal="left" vertical="center"/>
      <protection locked="0"/>
    </xf>
    <xf numFmtId="169" fontId="0" fillId="36" borderId="10" xfId="53" applyNumberFormat="1" applyFont="1" applyFill="1" applyBorder="1" applyAlignment="1" applyProtection="1">
      <alignment horizontal="center" vertical="center"/>
      <protection locked="0"/>
    </xf>
    <xf numFmtId="0" fontId="0" fillId="35" borderId="10" xfId="0" applyFont="1" applyFill="1" applyBorder="1" applyAlignment="1">
      <alignment horizontal="left" vertical="center"/>
    </xf>
    <xf numFmtId="169" fontId="0" fillId="35" borderId="10" xfId="0" applyNumberFormat="1" applyFont="1" applyFill="1" applyBorder="1" applyAlignment="1">
      <alignment horizontal="left" vertical="center"/>
    </xf>
    <xf numFmtId="0" fontId="0" fillId="0" borderId="10"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3" fontId="0" fillId="35" borderId="68" xfId="0" applyNumberFormat="1" applyFont="1" applyFill="1" applyBorder="1" applyAlignment="1">
      <alignment horizontal="left" vertical="center"/>
    </xf>
    <xf numFmtId="0" fontId="0" fillId="0" borderId="59" xfId="0" applyFont="1" applyBorder="1" applyAlignment="1">
      <alignment horizontal="center" vertical="center"/>
    </xf>
    <xf numFmtId="15" fontId="0" fillId="35" borderId="10" xfId="0" applyNumberFormat="1" applyFont="1" applyFill="1" applyBorder="1" applyAlignment="1">
      <alignment horizontal="left" vertical="center"/>
    </xf>
    <xf numFmtId="0" fontId="0" fillId="42" borderId="10" xfId="0" applyFont="1" applyFill="1" applyBorder="1" applyAlignment="1">
      <alignment horizontal="left" vertical="center"/>
    </xf>
    <xf numFmtId="0" fontId="0" fillId="35" borderId="11" xfId="0" applyFont="1" applyFill="1" applyBorder="1" applyAlignment="1">
      <alignment horizontal="left" vertical="center"/>
    </xf>
    <xf numFmtId="0" fontId="0" fillId="0" borderId="12" xfId="0" applyFont="1" applyBorder="1" applyAlignment="1">
      <alignment horizontal="left" vertical="center"/>
    </xf>
    <xf numFmtId="0" fontId="0" fillId="35" borderId="10" xfId="0" applyFill="1" applyBorder="1" applyAlignment="1">
      <alignment horizontal="left" vertical="center"/>
    </xf>
    <xf numFmtId="49" fontId="0" fillId="35" borderId="10" xfId="0" applyNumberFormat="1" applyFont="1" applyFill="1" applyBorder="1" applyAlignment="1">
      <alignment horizontal="left" vertical="center"/>
    </xf>
    <xf numFmtId="0" fontId="0" fillId="0" borderId="10" xfId="0" applyFont="1" applyFill="1" applyBorder="1" applyAlignment="1">
      <alignment horizontal="left" vertical="center"/>
    </xf>
    <xf numFmtId="49" fontId="0" fillId="35" borderId="68" xfId="0" applyNumberFormat="1" applyFont="1" applyFill="1" applyBorder="1" applyAlignment="1">
      <alignment horizontal="left" vertical="center"/>
    </xf>
    <xf numFmtId="0" fontId="0" fillId="0" borderId="68" xfId="0" applyFont="1" applyFill="1" applyBorder="1" applyAlignment="1">
      <alignment horizontal="left" vertical="center"/>
    </xf>
    <xf numFmtId="0" fontId="0" fillId="35" borderId="68" xfId="0" applyFont="1" applyFill="1" applyBorder="1" applyAlignment="1">
      <alignment horizontal="left" vertical="center"/>
    </xf>
    <xf numFmtId="0" fontId="0" fillId="0" borderId="22" xfId="0" applyFont="1" applyFill="1" applyBorder="1" applyAlignment="1">
      <alignment horizontal="left" vertical="center"/>
    </xf>
    <xf numFmtId="0" fontId="12" fillId="0" borderId="68" xfId="0" applyFont="1" applyBorder="1" applyAlignment="1">
      <alignment horizontal="center" vertical="center"/>
    </xf>
    <xf numFmtId="0" fontId="12" fillId="0" borderId="10" xfId="0" applyFont="1" applyBorder="1" applyAlignment="1">
      <alignment horizontal="left" vertical="center"/>
    </xf>
    <xf numFmtId="0" fontId="12" fillId="0" borderId="10" xfId="0" applyFont="1" applyBorder="1" applyAlignment="1">
      <alignment horizontal="center" vertical="center"/>
    </xf>
    <xf numFmtId="0" fontId="3" fillId="0" borderId="10" xfId="0" applyFont="1" applyFill="1" applyBorder="1" applyAlignment="1" applyProtection="1">
      <alignment horizontal="center" vertical="center" wrapText="1"/>
      <protection locked="0"/>
    </xf>
    <xf numFmtId="0" fontId="0" fillId="0" borderId="60" xfId="0" applyFont="1" applyBorder="1" applyAlignment="1">
      <alignment horizontal="left" vertical="center"/>
    </xf>
    <xf numFmtId="0" fontId="12" fillId="0" borderId="68" xfId="0" applyFont="1" applyBorder="1" applyAlignment="1">
      <alignment horizontal="left" vertical="center"/>
    </xf>
    <xf numFmtId="0" fontId="0" fillId="0" borderId="43" xfId="0" applyFont="1" applyBorder="1" applyAlignment="1">
      <alignment horizontal="left" vertical="center"/>
    </xf>
    <xf numFmtId="0" fontId="0" fillId="0" borderId="0" xfId="0" applyFont="1" applyFill="1" applyBorder="1" applyAlignment="1" applyProtection="1">
      <alignment horizontal="left" vertical="center"/>
      <protection locked="0"/>
    </xf>
    <xf numFmtId="15" fontId="0" fillId="0" borderId="0" xfId="0" applyNumberFormat="1" applyFont="1" applyFill="1" applyBorder="1" applyAlignment="1" applyProtection="1">
      <alignment horizontal="left" vertical="center"/>
      <protection locked="0"/>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right" vertical="center"/>
    </xf>
    <xf numFmtId="0" fontId="5" fillId="0" borderId="10" xfId="53" applyNumberFormat="1" applyFont="1" applyFill="1" applyBorder="1" applyAlignment="1" applyProtection="1">
      <alignment horizontal="left" vertical="center"/>
      <protection/>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0" fillId="36" borderId="0" xfId="0" applyNumberFormat="1" applyFill="1" applyBorder="1" applyAlignment="1" applyProtection="1">
      <alignment vertical="center"/>
      <protection locked="0"/>
    </xf>
    <xf numFmtId="0" fontId="0" fillId="36" borderId="0" xfId="0" applyNumberFormat="1" applyFont="1" applyFill="1" applyBorder="1" applyAlignment="1" applyProtection="1">
      <alignment vertical="center"/>
      <protection locked="0"/>
    </xf>
    <xf numFmtId="49" fontId="0" fillId="36" borderId="0" xfId="0" applyNumberFormat="1" applyFont="1" applyFill="1" applyBorder="1" applyAlignment="1" applyProtection="1">
      <alignment vertical="center"/>
      <protection locked="0"/>
    </xf>
    <xf numFmtId="164" fontId="0" fillId="36" borderId="0" xfId="0" applyNumberFormat="1" applyFont="1" applyFill="1" applyBorder="1" applyAlignment="1" applyProtection="1">
      <alignment vertical="center"/>
      <protection locked="0"/>
    </xf>
    <xf numFmtId="49" fontId="0" fillId="36" borderId="0" xfId="0" applyNumberFormat="1" applyFill="1" applyBorder="1" applyAlignment="1" applyProtection="1">
      <alignment vertical="center"/>
      <protection locked="0"/>
    </xf>
    <xf numFmtId="0" fontId="0" fillId="36" borderId="0" xfId="0" applyFont="1" applyFill="1" applyBorder="1" applyAlignment="1" applyProtection="1">
      <alignment vertical="center"/>
      <protection locked="0"/>
    </xf>
    <xf numFmtId="15" fontId="12" fillId="0" borderId="0" xfId="0" applyNumberFormat="1" applyFont="1" applyFill="1" applyBorder="1" applyAlignment="1">
      <alignment vertical="center" wrapText="1"/>
    </xf>
    <xf numFmtId="15" fontId="0" fillId="0" borderId="0" xfId="0" applyNumberFormat="1" applyFont="1" applyFill="1" applyBorder="1" applyAlignment="1">
      <alignment vertical="center" wrapText="1"/>
    </xf>
    <xf numFmtId="0" fontId="0" fillId="36" borderId="0" xfId="0" applyFill="1" applyBorder="1" applyAlignment="1" applyProtection="1">
      <alignment vertical="center" wrapText="1"/>
      <protection locked="0"/>
    </xf>
    <xf numFmtId="49" fontId="0" fillId="36" borderId="0" xfId="0" applyNumberFormat="1" applyFont="1" applyFill="1" applyBorder="1" applyAlignment="1" applyProtection="1">
      <alignment horizontal="left" vertical="center"/>
      <protection locked="0"/>
    </xf>
    <xf numFmtId="15" fontId="0" fillId="0" borderId="0" xfId="0" applyNumberFormat="1" applyFill="1" applyBorder="1" applyAlignment="1">
      <alignment vertical="center" wrapText="1"/>
    </xf>
    <xf numFmtId="0" fontId="8" fillId="0" borderId="0" xfId="0" applyFont="1" applyFill="1" applyBorder="1" applyAlignment="1">
      <alignment horizontal="center" vertical="center"/>
    </xf>
    <xf numFmtId="0" fontId="14" fillId="0" borderId="0" xfId="0" applyFont="1" applyBorder="1" applyAlignment="1" applyProtection="1">
      <alignment horizontal="center" vertical="center"/>
      <protection/>
    </xf>
    <xf numFmtId="15" fontId="0" fillId="36" borderId="10" xfId="0" applyNumberFormat="1" applyFont="1" applyFill="1" applyBorder="1" applyAlignment="1" applyProtection="1">
      <alignment horizontal="center" vertical="center"/>
      <protection locked="0"/>
    </xf>
    <xf numFmtId="0" fontId="0" fillId="36" borderId="45" xfId="0" applyFont="1" applyFill="1" applyBorder="1" applyAlignment="1" applyProtection="1">
      <alignment horizontal="center" vertical="center"/>
      <protection locked="0"/>
    </xf>
    <xf numFmtId="0" fontId="0" fillId="36" borderId="30" xfId="0" applyFill="1" applyBorder="1" applyAlignment="1" applyProtection="1">
      <alignment horizontal="left" vertical="center"/>
      <protection locked="0"/>
    </xf>
    <xf numFmtId="0" fontId="0" fillId="36" borderId="30" xfId="0" applyFont="1"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36" xfId="0" applyFont="1" applyFill="1" applyBorder="1" applyAlignment="1" applyProtection="1">
      <alignment horizontal="left" vertical="center"/>
      <protection locked="0"/>
    </xf>
    <xf numFmtId="15" fontId="0" fillId="36" borderId="68" xfId="0" applyNumberFormat="1" applyFill="1" applyBorder="1" applyAlignment="1" applyProtection="1">
      <alignment horizontal="center" vertical="center"/>
      <protection locked="0"/>
    </xf>
    <xf numFmtId="15" fontId="0" fillId="36" borderId="68" xfId="0" applyNumberFormat="1" applyFont="1" applyFill="1" applyBorder="1" applyAlignment="1" applyProtection="1">
      <alignment horizontal="center" vertical="center"/>
      <protection locked="0"/>
    </xf>
    <xf numFmtId="0" fontId="0" fillId="36" borderId="68" xfId="0" applyFill="1" applyBorder="1" applyAlignment="1" applyProtection="1">
      <alignment horizontal="left" vertical="center"/>
      <protection locked="0"/>
    </xf>
    <xf numFmtId="0" fontId="0" fillId="0" borderId="53" xfId="0" applyFont="1" applyBorder="1" applyAlignment="1" applyProtection="1">
      <alignment vertical="center"/>
      <protection/>
    </xf>
    <xf numFmtId="0" fontId="0" fillId="43" borderId="10" xfId="0" applyFill="1" applyBorder="1" applyAlignment="1" applyProtection="1">
      <alignment horizontal="left" vertical="center"/>
      <protection/>
    </xf>
    <xf numFmtId="0" fontId="0" fillId="43" borderId="10" xfId="0" applyFont="1" applyFill="1" applyBorder="1" applyAlignment="1" applyProtection="1">
      <alignment horizontal="left" vertical="center"/>
      <protection/>
    </xf>
    <xf numFmtId="15" fontId="0" fillId="36" borderId="10" xfId="0" applyNumberFormat="1" applyFill="1" applyBorder="1" applyAlignment="1" applyProtection="1">
      <alignment horizontal="center" vertical="center"/>
      <protection locked="0"/>
    </xf>
    <xf numFmtId="0" fontId="0" fillId="36" borderId="69" xfId="0" applyFill="1" applyBorder="1" applyAlignment="1" applyProtection="1">
      <alignment horizontal="left" vertical="center"/>
      <protection locked="0"/>
    </xf>
    <xf numFmtId="0" fontId="0" fillId="36" borderId="69" xfId="0" applyFont="1" applyFill="1" applyBorder="1" applyAlignment="1" applyProtection="1">
      <alignment horizontal="left" vertical="center"/>
      <protection locked="0"/>
    </xf>
    <xf numFmtId="0" fontId="0" fillId="36" borderId="70" xfId="0" applyFill="1" applyBorder="1" applyAlignment="1" applyProtection="1">
      <alignment horizontal="left" vertical="center"/>
      <protection locked="0"/>
    </xf>
    <xf numFmtId="0" fontId="0" fillId="36" borderId="70" xfId="0" applyFont="1" applyFill="1" applyBorder="1" applyAlignment="1" applyProtection="1">
      <alignment horizontal="left" vertical="center"/>
      <protection locked="0"/>
    </xf>
    <xf numFmtId="0" fontId="0" fillId="36" borderId="35" xfId="0" applyFill="1" applyBorder="1" applyAlignment="1" applyProtection="1">
      <alignment horizontal="left" vertical="center"/>
      <protection locked="0"/>
    </xf>
    <xf numFmtId="0" fontId="0" fillId="36" borderId="35" xfId="0" applyFont="1" applyFill="1" applyBorder="1" applyAlignment="1" applyProtection="1">
      <alignment horizontal="left" vertical="center"/>
      <protection locked="0"/>
    </xf>
    <xf numFmtId="0" fontId="5" fillId="36" borderId="36" xfId="53" applyNumberFormat="1" applyFill="1" applyBorder="1" applyAlignment="1" applyProtection="1">
      <alignment horizontal="left" vertical="center"/>
      <protection locked="0"/>
    </xf>
    <xf numFmtId="0" fontId="5" fillId="36" borderId="36" xfId="53" applyNumberFormat="1" applyFont="1" applyFill="1" applyBorder="1" applyAlignment="1" applyProtection="1">
      <alignment horizontal="left" vertical="center"/>
      <protection locked="0"/>
    </xf>
    <xf numFmtId="49" fontId="0" fillId="36" borderId="45" xfId="0" applyNumberFormat="1" applyFill="1" applyBorder="1" applyAlignment="1" applyProtection="1">
      <alignment horizontal="center" vertical="center"/>
      <protection locked="0"/>
    </xf>
    <xf numFmtId="49" fontId="0" fillId="36" borderId="45" xfId="0" applyNumberFormat="1" applyFont="1" applyFill="1" applyBorder="1" applyAlignment="1" applyProtection="1">
      <alignment horizontal="center" vertical="center"/>
      <protection locked="0"/>
    </xf>
    <xf numFmtId="49" fontId="0" fillId="36" borderId="46" xfId="0" applyNumberFormat="1" applyFont="1" applyFill="1" applyBorder="1" applyAlignment="1" applyProtection="1">
      <alignment horizontal="center" vertical="center"/>
      <protection locked="0"/>
    </xf>
    <xf numFmtId="3" fontId="0" fillId="36" borderId="71" xfId="0" applyNumberFormat="1" applyFill="1" applyBorder="1" applyAlignment="1" applyProtection="1">
      <alignment horizontal="center" vertical="center"/>
      <protection locked="0"/>
    </xf>
    <xf numFmtId="3" fontId="0" fillId="36" borderId="71" xfId="0" applyNumberFormat="1" applyFont="1" applyFill="1" applyBorder="1" applyAlignment="1" applyProtection="1">
      <alignment horizontal="center" vertical="center"/>
      <protection locked="0"/>
    </xf>
    <xf numFmtId="1" fontId="0" fillId="36" borderId="10" xfId="0" applyNumberFormat="1" applyFill="1" applyBorder="1" applyAlignment="1" applyProtection="1">
      <alignment horizontal="center" vertical="center"/>
      <protection locked="0"/>
    </xf>
    <xf numFmtId="1" fontId="0" fillId="36" borderId="10" xfId="0" applyNumberFormat="1" applyFont="1" applyFill="1" applyBorder="1" applyAlignment="1" applyProtection="1">
      <alignment horizontal="center" vertical="center"/>
      <protection locked="0"/>
    </xf>
    <xf numFmtId="15" fontId="0" fillId="36" borderId="10" xfId="0" applyNumberFormat="1" applyFill="1" applyBorder="1" applyAlignment="1" applyProtection="1">
      <alignment horizontal="left" vertical="center"/>
      <protection locked="0"/>
    </xf>
    <xf numFmtId="15" fontId="0" fillId="36" borderId="10" xfId="0" applyNumberFormat="1" applyFont="1" applyFill="1" applyBorder="1" applyAlignment="1" applyProtection="1">
      <alignment horizontal="left" vertical="center"/>
      <protection locked="0"/>
    </xf>
    <xf numFmtId="0" fontId="0" fillId="36" borderId="36" xfId="0" applyFill="1" applyBorder="1" applyAlignment="1" applyProtection="1">
      <alignment vertical="top" wrapText="1"/>
      <protection locked="0"/>
    </xf>
    <xf numFmtId="0" fontId="0" fillId="36" borderId="36" xfId="0" applyFont="1" applyFill="1" applyBorder="1" applyAlignment="1" applyProtection="1">
      <alignment vertical="top" wrapText="1"/>
      <protection locked="0"/>
    </xf>
    <xf numFmtId="0" fontId="0" fillId="0" borderId="32" xfId="0" applyFont="1" applyBorder="1" applyAlignment="1" applyProtection="1">
      <alignment vertical="center" wrapText="1"/>
      <protection/>
    </xf>
    <xf numFmtId="0" fontId="0" fillId="36" borderId="69" xfId="0" applyFont="1" applyFill="1" applyBorder="1" applyAlignment="1" applyProtection="1">
      <alignment vertical="top" wrapText="1"/>
      <protection locked="0"/>
    </xf>
    <xf numFmtId="0" fontId="0" fillId="36" borderId="72" xfId="0" applyFont="1" applyFill="1" applyBorder="1" applyAlignment="1" applyProtection="1">
      <alignment vertical="top"/>
      <protection locked="0"/>
    </xf>
    <xf numFmtId="0" fontId="0" fillId="36" borderId="40" xfId="0" applyFill="1" applyBorder="1" applyAlignment="1" applyProtection="1">
      <alignment vertical="top"/>
      <protection locked="0"/>
    </xf>
    <xf numFmtId="0" fontId="0" fillId="36" borderId="30" xfId="0" applyNumberFormat="1" applyFill="1" applyBorder="1" applyAlignment="1" applyProtection="1">
      <alignment horizontal="left" vertical="center"/>
      <protection locked="0"/>
    </xf>
    <xf numFmtId="0" fontId="0" fillId="36" borderId="30" xfId="0" applyNumberFormat="1" applyFont="1" applyFill="1" applyBorder="1" applyAlignment="1" applyProtection="1">
      <alignment horizontal="left" vertical="center"/>
      <protection locked="0"/>
    </xf>
    <xf numFmtId="0" fontId="5" fillId="36" borderId="36" xfId="53" applyNumberFormat="1" applyFill="1" applyBorder="1" applyAlignment="1" applyProtection="1">
      <alignment horizontal="left" vertical="center"/>
      <protection/>
    </xf>
    <xf numFmtId="0" fontId="5" fillId="36" borderId="36" xfId="53" applyNumberFormat="1" applyFont="1" applyFill="1" applyBorder="1" applyAlignment="1" applyProtection="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0</xdr:row>
      <xdr:rowOff>28575</xdr:rowOff>
    </xdr:from>
    <xdr:to>
      <xdr:col>4</xdr:col>
      <xdr:colOff>247650</xdr:colOff>
      <xdr:row>5</xdr:row>
      <xdr:rowOff>142875</xdr:rowOff>
    </xdr:to>
    <xdr:pic>
      <xdr:nvPicPr>
        <xdr:cNvPr id="1" name="Picture 5"/>
        <xdr:cNvPicPr preferRelativeResize="1">
          <a:picLocks noChangeAspect="1"/>
        </xdr:cNvPicPr>
      </xdr:nvPicPr>
      <xdr:blipFill>
        <a:blip r:embed="rId1"/>
        <a:stretch>
          <a:fillRect/>
        </a:stretch>
      </xdr:blipFill>
      <xdr:spPr>
        <a:xfrm>
          <a:off x="2343150" y="28575"/>
          <a:ext cx="96202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0</xdr:row>
      <xdr:rowOff>28575</xdr:rowOff>
    </xdr:from>
    <xdr:to>
      <xdr:col>4</xdr:col>
      <xdr:colOff>247650</xdr:colOff>
      <xdr:row>5</xdr:row>
      <xdr:rowOff>142875</xdr:rowOff>
    </xdr:to>
    <xdr:pic>
      <xdr:nvPicPr>
        <xdr:cNvPr id="1" name="Picture 5"/>
        <xdr:cNvPicPr preferRelativeResize="1">
          <a:picLocks noChangeAspect="1"/>
        </xdr:cNvPicPr>
      </xdr:nvPicPr>
      <xdr:blipFill>
        <a:blip r:embed="rId1"/>
        <a:stretch>
          <a:fillRect/>
        </a:stretch>
      </xdr:blipFill>
      <xdr:spPr>
        <a:xfrm>
          <a:off x="2343150" y="28575"/>
          <a:ext cx="96202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16</xdr:col>
      <xdr:colOff>161925</xdr:colOff>
      <xdr:row>4</xdr:row>
      <xdr:rowOff>514350</xdr:rowOff>
    </xdr:to>
    <xdr:pic>
      <xdr:nvPicPr>
        <xdr:cNvPr id="1" name="Picture 1"/>
        <xdr:cNvPicPr preferRelativeResize="1">
          <a:picLocks noChangeAspect="1"/>
        </xdr:cNvPicPr>
      </xdr:nvPicPr>
      <xdr:blipFill>
        <a:blip r:embed="rId1"/>
        <a:stretch>
          <a:fillRect/>
        </a:stretch>
      </xdr:blipFill>
      <xdr:spPr>
        <a:xfrm>
          <a:off x="28575" y="0"/>
          <a:ext cx="633412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0</xdr:row>
      <xdr:rowOff>28575</xdr:rowOff>
    </xdr:from>
    <xdr:to>
      <xdr:col>4</xdr:col>
      <xdr:colOff>466725</xdr:colOff>
      <xdr:row>5</xdr:row>
      <xdr:rowOff>142875</xdr:rowOff>
    </xdr:to>
    <xdr:pic>
      <xdr:nvPicPr>
        <xdr:cNvPr id="1" name="Picture 5"/>
        <xdr:cNvPicPr preferRelativeResize="1">
          <a:picLocks noChangeAspect="1"/>
        </xdr:cNvPicPr>
      </xdr:nvPicPr>
      <xdr:blipFill>
        <a:blip r:embed="rId1"/>
        <a:stretch>
          <a:fillRect/>
        </a:stretch>
      </xdr:blipFill>
      <xdr:spPr>
        <a:xfrm>
          <a:off x="2324100" y="28575"/>
          <a:ext cx="96202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1609725</xdr:colOff>
      <xdr:row>0</xdr:row>
      <xdr:rowOff>28575</xdr:rowOff>
    </xdr:from>
    <xdr:to>
      <xdr:col>1</xdr:col>
      <xdr:colOff>2571750</xdr:colOff>
      <xdr:row>5</xdr:row>
      <xdr:rowOff>142875</xdr:rowOff>
    </xdr:to>
    <xdr:pic>
      <xdr:nvPicPr>
        <xdr:cNvPr id="1" name="Picture 5"/>
        <xdr:cNvPicPr preferRelativeResize="1">
          <a:picLocks noChangeAspect="1"/>
        </xdr:cNvPicPr>
      </xdr:nvPicPr>
      <xdr:blipFill>
        <a:blip r:embed="rId1"/>
        <a:stretch>
          <a:fillRect/>
        </a:stretch>
      </xdr:blipFill>
      <xdr:spPr>
        <a:xfrm>
          <a:off x="2257425" y="28575"/>
          <a:ext cx="962025"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0</xdr:row>
      <xdr:rowOff>28575</xdr:rowOff>
    </xdr:from>
    <xdr:to>
      <xdr:col>8</xdr:col>
      <xdr:colOff>152400</xdr:colOff>
      <xdr:row>5</xdr:row>
      <xdr:rowOff>142875</xdr:rowOff>
    </xdr:to>
    <xdr:pic>
      <xdr:nvPicPr>
        <xdr:cNvPr id="1" name="Picture 5"/>
        <xdr:cNvPicPr preferRelativeResize="1">
          <a:picLocks noChangeAspect="1"/>
        </xdr:cNvPicPr>
      </xdr:nvPicPr>
      <xdr:blipFill>
        <a:blip r:embed="rId1"/>
        <a:stretch>
          <a:fillRect/>
        </a:stretch>
      </xdr:blipFill>
      <xdr:spPr>
        <a:xfrm>
          <a:off x="2324100" y="28575"/>
          <a:ext cx="962025"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0</xdr:col>
      <xdr:colOff>552450</xdr:colOff>
      <xdr:row>1</xdr:row>
      <xdr:rowOff>142875</xdr:rowOff>
    </xdr:to>
    <xdr:pic>
      <xdr:nvPicPr>
        <xdr:cNvPr id="1" name="Picture 5"/>
        <xdr:cNvPicPr preferRelativeResize="1">
          <a:picLocks noChangeAspect="1"/>
        </xdr:cNvPicPr>
      </xdr:nvPicPr>
      <xdr:blipFill>
        <a:blip r:embed="rId1"/>
        <a:stretch>
          <a:fillRect/>
        </a:stretch>
      </xdr:blipFill>
      <xdr:spPr>
        <a:xfrm>
          <a:off x="57150" y="9525"/>
          <a:ext cx="495300" cy="466725"/>
        </a:xfrm>
        <a:prstGeom prst="rect">
          <a:avLst/>
        </a:prstGeom>
        <a:noFill/>
        <a:ln w="9525" cmpd="sng">
          <a:noFill/>
        </a:ln>
      </xdr:spPr>
    </xdr:pic>
    <xdr:clientData/>
  </xdr:twoCellAnchor>
  <xdr:twoCellAnchor>
    <xdr:from>
      <xdr:col>3</xdr:col>
      <xdr:colOff>171450</xdr:colOff>
      <xdr:row>4</xdr:row>
      <xdr:rowOff>123825</xdr:rowOff>
    </xdr:from>
    <xdr:to>
      <xdr:col>3</xdr:col>
      <xdr:colOff>361950</xdr:colOff>
      <xdr:row>6</xdr:row>
      <xdr:rowOff>57150</xdr:rowOff>
    </xdr:to>
    <xdr:sp>
      <xdr:nvSpPr>
        <xdr:cNvPr id="2" name="TextBox 3"/>
        <xdr:cNvSpPr txBox="1">
          <a:spLocks noChangeArrowheads="1"/>
        </xdr:cNvSpPr>
      </xdr:nvSpPr>
      <xdr:spPr>
        <a:xfrm>
          <a:off x="2600325" y="1019175"/>
          <a:ext cx="19050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8</xdr:col>
      <xdr:colOff>247650</xdr:colOff>
      <xdr:row>5</xdr:row>
      <xdr:rowOff>76200</xdr:rowOff>
    </xdr:from>
    <xdr:ext cx="190500" cy="257175"/>
    <xdr:sp>
      <xdr:nvSpPr>
        <xdr:cNvPr id="3" name="TextBox 3"/>
        <xdr:cNvSpPr txBox="1">
          <a:spLocks noChangeArrowheads="1"/>
        </xdr:cNvSpPr>
      </xdr:nvSpPr>
      <xdr:spPr>
        <a:xfrm>
          <a:off x="5343525" y="1133475"/>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s New Roman"/>
              <a:ea typeface="Times New Roman"/>
              <a:cs typeface="Times New Roman"/>
            </a:rPr>
            <a:t/>
          </a:r>
        </a:p>
      </xdr:txBody>
    </xdr:sp>
    <xdr:clientData/>
  </xdr:oneCellAnchor>
  <xdr:oneCellAnchor>
    <xdr:from>
      <xdr:col>7</xdr:col>
      <xdr:colOff>419100</xdr:colOff>
      <xdr:row>4</xdr:row>
      <xdr:rowOff>133350</xdr:rowOff>
    </xdr:from>
    <xdr:ext cx="190500" cy="257175"/>
    <xdr:sp>
      <xdr:nvSpPr>
        <xdr:cNvPr id="4" name="TextBox 4"/>
        <xdr:cNvSpPr txBox="1">
          <a:spLocks noChangeArrowheads="1"/>
        </xdr:cNvSpPr>
      </xdr:nvSpPr>
      <xdr:spPr>
        <a:xfrm>
          <a:off x="4981575" y="1028700"/>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are@srlynn.co.uk" TargetMode="External" /><Relationship Id="rId2" Type="http://schemas.openxmlformats.org/officeDocument/2006/relationships/hyperlink" Target="http://www.soaring-safari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lare@srlynn.co.uk" TargetMode="External" /><Relationship Id="rId2" Type="http://schemas.openxmlformats.org/officeDocument/2006/relationships/hyperlink" Target="http://www.soaring-safaris.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jcadriaan@gmail.com" TargetMode="External" /><Relationship Id="rId2" Type="http://schemas.openxmlformats.org/officeDocument/2006/relationships/hyperlink" Target="mailto:info@raasa.co.za"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rbradley@telkomsa.net" TargetMode="External" /><Relationship Id="rId2" Type="http://schemas.openxmlformats.org/officeDocument/2006/relationships/hyperlink" Target="mailto:camilagomez@hotmail.com"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7:AB52"/>
  <sheetViews>
    <sheetView showGridLines="0" zoomScalePageLayoutView="0" workbookViewId="0" topLeftCell="A15">
      <selection activeCell="A17" sqref="A17"/>
    </sheetView>
  </sheetViews>
  <sheetFormatPr defaultColWidth="12.16015625" defaultRowHeight="12.75" zeroHeight="1"/>
  <cols>
    <col min="1" max="1" width="19.5" style="1" customWidth="1"/>
    <col min="2" max="7" width="11.33203125" style="1" customWidth="1"/>
    <col min="8" max="8" width="12.16015625" style="1" customWidth="1"/>
    <col min="9" max="9" width="12.16015625" style="2" hidden="1" customWidth="1"/>
    <col min="10" max="10" width="19.5" style="2" hidden="1" customWidth="1"/>
    <col min="11" max="11" width="17.66015625" style="2" hidden="1" customWidth="1"/>
    <col min="12" max="28" width="12.16015625" style="2" customWidth="1"/>
    <col min="29" max="16384" width="12.16015625" style="1" customWidth="1"/>
  </cols>
  <sheetData>
    <row r="1" ht="12.75"/>
    <row r="2" ht="12.75"/>
    <row r="3" ht="12.75"/>
    <row r="4" ht="12.75"/>
    <row r="5" ht="12.75"/>
    <row r="6" ht="12.75"/>
    <row r="7" spans="1:8" ht="23.25">
      <c r="A7" s="235" t="s">
        <v>0</v>
      </c>
      <c r="B7" s="235"/>
      <c r="C7" s="235"/>
      <c r="D7" s="235"/>
      <c r="E7" s="235"/>
      <c r="F7" s="235"/>
      <c r="G7" s="235"/>
      <c r="H7" s="235"/>
    </row>
    <row r="8" spans="1:28" s="7" customFormat="1" ht="18.75">
      <c r="A8" s="3"/>
      <c r="B8" s="4"/>
      <c r="C8" s="5"/>
      <c r="D8" s="5"/>
      <c r="E8" s="4"/>
      <c r="F8" s="4"/>
      <c r="G8" s="4"/>
      <c r="H8" s="4"/>
      <c r="I8" s="6"/>
      <c r="J8" s="6"/>
      <c r="K8" s="6"/>
      <c r="L8" s="6"/>
      <c r="M8" s="6"/>
      <c r="N8" s="6"/>
      <c r="O8" s="6"/>
      <c r="P8" s="6"/>
      <c r="Q8" s="6"/>
      <c r="R8" s="6"/>
      <c r="S8" s="6"/>
      <c r="T8" s="6"/>
      <c r="U8" s="6"/>
      <c r="V8" s="6"/>
      <c r="W8" s="6"/>
      <c r="X8" s="6"/>
      <c r="Y8" s="6"/>
      <c r="Z8" s="6"/>
      <c r="AA8" s="6"/>
      <c r="AB8" s="6"/>
    </row>
    <row r="9" spans="3:6" ht="12.75">
      <c r="C9" s="8"/>
      <c r="D9" s="8"/>
      <c r="E9" s="8"/>
      <c r="F9" s="8"/>
    </row>
    <row r="10" spans="1:11" ht="12.75">
      <c r="A10" s="1" t="str">
        <f>CONCATENATE('Booking Form'!C11," ",'Booking Form'!C10)</f>
        <v>   </v>
      </c>
      <c r="C10" s="9"/>
      <c r="D10" s="9"/>
      <c r="E10" s="9"/>
      <c r="F10" s="9"/>
      <c r="J10" s="224" t="str">
        <f>'Booking Form'!K7</f>
        <v>Duo Discus</v>
      </c>
      <c r="K10" s="225">
        <v>1650</v>
      </c>
    </row>
    <row r="11" spans="1:11" ht="12.75">
      <c r="A11" s="1" t="str">
        <f>'Booking Form'!C25</f>
        <v> </v>
      </c>
      <c r="J11" s="226" t="s">
        <v>216</v>
      </c>
      <c r="K11" s="225">
        <v>1500</v>
      </c>
    </row>
    <row r="12" spans="1:11" ht="12.75">
      <c r="A12" s="1" t="str">
        <f>'Booking Form'!C26</f>
        <v> </v>
      </c>
      <c r="C12" s="11"/>
      <c r="D12" s="11"/>
      <c r="E12" s="11"/>
      <c r="F12" s="11"/>
      <c r="G12" s="220" t="s">
        <v>2</v>
      </c>
      <c r="H12" s="11"/>
      <c r="I12" s="12"/>
      <c r="J12" s="224" t="str">
        <f>'Booking Form'!K9</f>
        <v>ASW27</v>
      </c>
      <c r="K12" s="225">
        <v>1350</v>
      </c>
    </row>
    <row r="13" spans="1:11" ht="12.75">
      <c r="A13" s="1" t="str">
        <f>'Booking Form'!C27</f>
        <v> </v>
      </c>
      <c r="C13" s="11"/>
      <c r="D13" s="11"/>
      <c r="E13" s="11"/>
      <c r="F13" s="11"/>
      <c r="G13" s="11"/>
      <c r="H13" s="11"/>
      <c r="I13" s="12"/>
      <c r="J13" s="226" t="s">
        <v>180</v>
      </c>
      <c r="K13" s="225">
        <v>1600</v>
      </c>
    </row>
    <row r="14" spans="1:11" ht="12.75">
      <c r="A14" s="1" t="str">
        <f>'Booking Form'!C28</f>
        <v> </v>
      </c>
      <c r="C14" s="11"/>
      <c r="D14" s="11"/>
      <c r="E14" s="11"/>
      <c r="F14" s="11"/>
      <c r="G14" s="11"/>
      <c r="H14" s="11"/>
      <c r="I14" s="12"/>
      <c r="J14" s="224" t="str">
        <f>'Booking Form'!K11</f>
        <v>LS4</v>
      </c>
      <c r="K14" s="225">
        <v>990</v>
      </c>
    </row>
    <row r="15" spans="3:11" ht="12.75">
      <c r="C15" s="11"/>
      <c r="D15" s="11"/>
      <c r="E15" s="11"/>
      <c r="F15" s="11"/>
      <c r="G15" s="11"/>
      <c r="H15" s="11"/>
      <c r="I15" s="12"/>
      <c r="J15" s="226" t="s">
        <v>219</v>
      </c>
      <c r="K15" s="225">
        <v>1250</v>
      </c>
    </row>
    <row r="16" spans="3:11" ht="12.75">
      <c r="C16" s="8"/>
      <c r="D16" s="8"/>
      <c r="J16" s="224" t="str">
        <f>'Booking Form'!K13</f>
        <v>LS7wl</v>
      </c>
      <c r="K16" s="225">
        <v>1050</v>
      </c>
    </row>
    <row r="17" spans="1:11" ht="12.75">
      <c r="A17" s="14">
        <v>44727</v>
      </c>
      <c r="B17" s="8"/>
      <c r="C17" s="8"/>
      <c r="D17" s="8"/>
      <c r="J17" s="224" t="str">
        <f>'Booking Form'!K14</f>
        <v>Nimbus 3 25m</v>
      </c>
      <c r="K17" s="225">
        <v>1200</v>
      </c>
    </row>
    <row r="18" spans="1:11" ht="12.75">
      <c r="A18" s="15"/>
      <c r="C18" s="9"/>
      <c r="F18" s="8"/>
      <c r="G18" s="8"/>
      <c r="J18" s="224" t="str">
        <f>'Booking Form'!K15</f>
        <v>Ventus b 15/16.7</v>
      </c>
      <c r="K18" s="225">
        <v>1100</v>
      </c>
    </row>
    <row r="19" spans="1:11" ht="12.75">
      <c r="A19" s="15" t="str">
        <f>CONCATENATE("Dear ",IF('Booking Form'!C13=" ",'Booking Form'!C11,'Booking Form'!C13))</f>
        <v>Dear  </v>
      </c>
      <c r="C19" s="9"/>
      <c r="J19" s="224" t="str">
        <f>'Booking Form'!K16</f>
        <v>Other (private)</v>
      </c>
      <c r="K19" s="225">
        <v>1500</v>
      </c>
    </row>
    <row r="20" spans="1:11" ht="12.75">
      <c r="A20" s="15"/>
      <c r="C20" s="9"/>
      <c r="J20" s="10" t="str">
        <f>'Booking Form'!K18</f>
        <v> </v>
      </c>
      <c r="K20" s="227" t="s">
        <v>2</v>
      </c>
    </row>
    <row r="21" spans="1:11" ht="12.75">
      <c r="A21" s="92" t="s">
        <v>220</v>
      </c>
      <c r="J21" s="10" t="str">
        <f>'Booking Form'!K17</f>
        <v> </v>
      </c>
      <c r="K21" s="227" t="s">
        <v>2</v>
      </c>
    </row>
    <row r="22" spans="3:11" ht="12.75">
      <c r="C22" s="11"/>
      <c r="D22" s="11"/>
      <c r="E22" s="11"/>
      <c r="F22" s="11"/>
      <c r="G22" s="11"/>
      <c r="H22" s="11"/>
      <c r="I22" s="12"/>
      <c r="J22" s="10" t="s">
        <v>2</v>
      </c>
      <c r="K22" s="13" t="s">
        <v>2</v>
      </c>
    </row>
    <row r="23" spans="1:9" ht="25.5">
      <c r="A23" s="17" t="s">
        <v>3</v>
      </c>
      <c r="B23" s="18" t="s">
        <v>4</v>
      </c>
      <c r="C23" s="18" t="s">
        <v>5</v>
      </c>
      <c r="D23" s="18" t="s">
        <v>6</v>
      </c>
      <c r="E23" s="18" t="s">
        <v>7</v>
      </c>
      <c r="F23" s="18" t="s">
        <v>8</v>
      </c>
      <c r="G23" s="18" t="s">
        <v>9</v>
      </c>
      <c r="H23" s="18" t="s">
        <v>8</v>
      </c>
      <c r="I23" s="12"/>
    </row>
    <row r="24" spans="1:9" ht="12.75">
      <c r="A24" s="19" t="str">
        <f>'Booking Form'!C7</f>
        <v>Duo Discus</v>
      </c>
      <c r="B24" s="20">
        <f>'Booking Form'!C5</f>
        <v>44931</v>
      </c>
      <c r="C24" s="20">
        <f>'Booking Form'!C6</f>
        <v>44938</v>
      </c>
      <c r="D24" s="21">
        <f>C24-B24+1</f>
        <v>8</v>
      </c>
      <c r="E24" s="22">
        <f>VLOOKUP(A24,J10:K19,2)</f>
        <v>1650</v>
      </c>
      <c r="F24" s="22">
        <f>ROUND(E24*D24/7,0)</f>
        <v>1886</v>
      </c>
      <c r="G24" s="23">
        <v>1.1344</v>
      </c>
      <c r="H24" s="24">
        <f>ROUND(F24/G24,0)</f>
        <v>1663</v>
      </c>
      <c r="I24" s="12"/>
    </row>
    <row r="25" spans="3:9" ht="12.75">
      <c r="C25" s="11"/>
      <c r="D25" s="11"/>
      <c r="E25" s="11"/>
      <c r="F25" s="11"/>
      <c r="G25" s="11"/>
      <c r="H25" s="11"/>
      <c r="I25" s="12"/>
    </row>
    <row r="26" spans="2:9" ht="12.75">
      <c r="B26" s="11"/>
      <c r="C26" s="11"/>
      <c r="D26" s="11"/>
      <c r="E26" s="25" t="str">
        <f>IF(A17+14&lt;B24-7*6,CONCATENATE("20% Deposit due by ",TEXT(A17+14,"dd-mmm-yy")),"")</f>
        <v>20% Deposit due by 29-Jun-22</v>
      </c>
      <c r="F26" s="26"/>
      <c r="G26" s="26"/>
      <c r="H26" s="24">
        <f>IF(E26="",0,H24*20%)</f>
        <v>332.6</v>
      </c>
      <c r="I26" s="12"/>
    </row>
    <row r="27" spans="2:10" ht="12.75">
      <c r="B27" s="11"/>
      <c r="C27" s="11"/>
      <c r="D27" s="11"/>
      <c r="E27" s="25" t="str">
        <f>CONCATENATE("Balance due by ",TEXT(MIN(MAX(B24-7*6,A17+7),B24-1),"dd-mmm-yy"))</f>
        <v>Balance due by 24-Nov-22</v>
      </c>
      <c r="F27" s="26"/>
      <c r="G27" s="26"/>
      <c r="H27" s="24">
        <f>H24-H26</f>
        <v>1330.4</v>
      </c>
      <c r="I27" s="12"/>
      <c r="J27" s="27"/>
    </row>
    <row r="28" spans="3:10" ht="12.75">
      <c r="C28" s="11"/>
      <c r="D28" s="11"/>
      <c r="E28" s="11"/>
      <c r="F28" s="11"/>
      <c r="G28" s="11"/>
      <c r="H28" s="11"/>
      <c r="I28" s="12"/>
      <c r="J28" s="27"/>
    </row>
    <row r="29" spans="1:9" ht="12.75">
      <c r="A29" s="1" t="s">
        <v>10</v>
      </c>
      <c r="C29" s="11"/>
      <c r="D29" s="11"/>
      <c r="E29" s="11"/>
      <c r="F29" s="11"/>
      <c r="G29" s="11"/>
      <c r="H29" s="11"/>
      <c r="I29" s="12"/>
    </row>
    <row r="30" ht="12.75">
      <c r="I30" s="12"/>
    </row>
    <row r="31" spans="1:9" ht="63.75" customHeight="1">
      <c r="A31" s="236" t="s">
        <v>11</v>
      </c>
      <c r="B31" s="236"/>
      <c r="C31" s="236"/>
      <c r="D31" s="236"/>
      <c r="E31" s="236"/>
      <c r="F31" s="236"/>
      <c r="G31" s="236"/>
      <c r="H31" s="236"/>
      <c r="I31" s="12"/>
    </row>
    <row r="32" spans="1:8" ht="12.75">
      <c r="A32" s="28"/>
      <c r="B32" s="15"/>
      <c r="C32" s="15"/>
      <c r="D32" s="15"/>
      <c r="E32" s="15"/>
      <c r="F32" s="15"/>
      <c r="G32" s="15"/>
      <c r="H32" s="15"/>
    </row>
    <row r="33" spans="1:9" ht="12.75">
      <c r="A33" s="28" t="s">
        <v>12</v>
      </c>
      <c r="B33" s="15"/>
      <c r="C33" s="15"/>
      <c r="D33" s="15"/>
      <c r="E33" s="15"/>
      <c r="F33" s="15"/>
      <c r="G33" s="15"/>
      <c r="H33" s="15"/>
      <c r="I33" s="29"/>
    </row>
    <row r="34" spans="1:28" s="15" customFormat="1" ht="12.75">
      <c r="A34" s="28"/>
      <c r="C34" s="30"/>
      <c r="D34" s="30"/>
      <c r="I34" s="2"/>
      <c r="J34" s="2"/>
      <c r="K34" s="2"/>
      <c r="L34" s="2"/>
      <c r="M34" s="2"/>
      <c r="N34" s="2"/>
      <c r="O34" s="2"/>
      <c r="P34" s="2"/>
      <c r="Q34" s="2"/>
      <c r="R34" s="2"/>
      <c r="S34" s="2"/>
      <c r="T34" s="2"/>
      <c r="U34" s="2"/>
      <c r="V34" s="2"/>
      <c r="W34" s="2"/>
      <c r="X34" s="2"/>
      <c r="Y34" s="2"/>
      <c r="Z34" s="2"/>
      <c r="AA34" s="2"/>
      <c r="AB34" s="2"/>
    </row>
    <row r="35" spans="1:28" s="15" customFormat="1" ht="12.75">
      <c r="A35" s="31" t="s">
        <v>13</v>
      </c>
      <c r="B35" s="32"/>
      <c r="C35" s="33"/>
      <c r="D35" s="33"/>
      <c r="E35" s="32"/>
      <c r="F35" s="32"/>
      <c r="G35" s="32"/>
      <c r="H35" s="32"/>
      <c r="I35" s="2"/>
      <c r="J35" s="34"/>
      <c r="K35" s="34"/>
      <c r="L35" s="2"/>
      <c r="M35" s="2"/>
      <c r="N35" s="2"/>
      <c r="O35" s="2"/>
      <c r="P35" s="2"/>
      <c r="Q35" s="2"/>
      <c r="R35" s="2"/>
      <c r="S35" s="2"/>
      <c r="T35" s="2"/>
      <c r="U35" s="2"/>
      <c r="V35" s="2"/>
      <c r="W35" s="2"/>
      <c r="X35" s="2"/>
      <c r="Y35" s="2"/>
      <c r="Z35" s="2"/>
      <c r="AA35" s="2"/>
      <c r="AB35" s="2"/>
    </row>
    <row r="36" spans="1:28" s="15" customFormat="1" ht="22.5" customHeight="1">
      <c r="A36" s="237" t="s">
        <v>14</v>
      </c>
      <c r="B36" s="237"/>
      <c r="C36" s="237"/>
      <c r="D36" s="237"/>
      <c r="E36" s="237"/>
      <c r="F36" s="237"/>
      <c r="G36" s="237"/>
      <c r="H36" s="237"/>
      <c r="I36" s="2"/>
      <c r="J36" s="34"/>
      <c r="K36" s="34"/>
      <c r="L36" s="2"/>
      <c r="M36" s="2"/>
      <c r="N36" s="2"/>
      <c r="O36" s="2"/>
      <c r="P36" s="2"/>
      <c r="Q36" s="2"/>
      <c r="R36" s="2"/>
      <c r="S36" s="2"/>
      <c r="T36" s="2"/>
      <c r="U36" s="2"/>
      <c r="V36" s="2"/>
      <c r="W36" s="2"/>
      <c r="X36" s="2"/>
      <c r="Y36" s="2"/>
      <c r="Z36" s="2"/>
      <c r="AA36" s="2"/>
      <c r="AB36" s="2"/>
    </row>
    <row r="37" spans="1:28" s="32" customFormat="1" ht="33.75" customHeight="1">
      <c r="A37" s="237" t="s">
        <v>15</v>
      </c>
      <c r="B37" s="237"/>
      <c r="C37" s="237"/>
      <c r="D37" s="237"/>
      <c r="E37" s="237"/>
      <c r="F37" s="237"/>
      <c r="G37" s="237"/>
      <c r="H37" s="237"/>
      <c r="I37" s="34"/>
      <c r="J37" s="34"/>
      <c r="K37" s="34"/>
      <c r="L37" s="34"/>
      <c r="M37" s="34"/>
      <c r="N37" s="34"/>
      <c r="O37" s="34"/>
      <c r="P37" s="34"/>
      <c r="Q37" s="34"/>
      <c r="R37" s="34"/>
      <c r="S37" s="34"/>
      <c r="T37" s="34"/>
      <c r="U37" s="34"/>
      <c r="V37" s="34"/>
      <c r="W37" s="34"/>
      <c r="X37" s="34"/>
      <c r="Y37" s="34"/>
      <c r="Z37" s="34"/>
      <c r="AA37" s="34"/>
      <c r="AB37" s="34"/>
    </row>
    <row r="38" spans="1:28" s="32" customFormat="1" ht="22.5" customHeight="1">
      <c r="A38" s="238" t="s">
        <v>16</v>
      </c>
      <c r="B38" s="238"/>
      <c r="C38" s="238"/>
      <c r="D38" s="238"/>
      <c r="E38" s="238"/>
      <c r="F38" s="238"/>
      <c r="G38" s="238"/>
      <c r="H38" s="238"/>
      <c r="I38" s="34"/>
      <c r="J38" s="34"/>
      <c r="K38" s="34"/>
      <c r="L38" s="34"/>
      <c r="M38" s="34"/>
      <c r="N38" s="34"/>
      <c r="O38" s="34"/>
      <c r="P38" s="34"/>
      <c r="Q38" s="34"/>
      <c r="R38" s="34"/>
      <c r="S38" s="34"/>
      <c r="T38" s="34"/>
      <c r="U38" s="34"/>
      <c r="V38" s="34"/>
      <c r="W38" s="34"/>
      <c r="X38" s="34"/>
      <c r="Y38" s="34"/>
      <c r="Z38" s="34"/>
      <c r="AA38" s="34"/>
      <c r="AB38" s="34"/>
    </row>
    <row r="39" spans="1:28" s="32" customFormat="1" ht="12.75">
      <c r="A39" s="16" t="s">
        <v>17</v>
      </c>
      <c r="B39" s="1"/>
      <c r="C39" s="1"/>
      <c r="D39" s="1"/>
      <c r="E39" s="1"/>
      <c r="F39" s="1"/>
      <c r="G39" s="1"/>
      <c r="H39" s="1"/>
      <c r="I39" s="34"/>
      <c r="J39" s="2"/>
      <c r="K39" s="2"/>
      <c r="L39" s="34"/>
      <c r="M39" s="34"/>
      <c r="N39" s="34"/>
      <c r="O39" s="34"/>
      <c r="P39" s="34"/>
      <c r="Q39" s="34"/>
      <c r="R39" s="34"/>
      <c r="S39" s="34"/>
      <c r="T39" s="34"/>
      <c r="U39" s="34"/>
      <c r="V39" s="34"/>
      <c r="W39" s="34"/>
      <c r="X39" s="34"/>
      <c r="Y39" s="34"/>
      <c r="Z39" s="34"/>
      <c r="AA39" s="34"/>
      <c r="AB39" s="34"/>
    </row>
    <row r="40" spans="1:28" s="35" customFormat="1" ht="38.25" customHeight="1">
      <c r="A40" s="239" t="s">
        <v>18</v>
      </c>
      <c r="B40" s="239"/>
      <c r="C40" s="239"/>
      <c r="D40" s="239"/>
      <c r="E40" s="239"/>
      <c r="F40" s="239"/>
      <c r="G40" s="239"/>
      <c r="H40" s="239"/>
      <c r="I40" s="34"/>
      <c r="J40" s="2"/>
      <c r="K40" s="2"/>
      <c r="L40" s="34"/>
      <c r="M40" s="34"/>
      <c r="N40" s="34"/>
      <c r="O40" s="34"/>
      <c r="P40" s="34"/>
      <c r="Q40" s="34"/>
      <c r="R40" s="34"/>
      <c r="S40" s="34"/>
      <c r="T40" s="34"/>
      <c r="U40" s="34"/>
      <c r="V40" s="34"/>
      <c r="W40" s="34"/>
      <c r="X40" s="34"/>
      <c r="Y40" s="34"/>
      <c r="Z40" s="34"/>
      <c r="AA40" s="34"/>
      <c r="AB40" s="34"/>
    </row>
    <row r="41" spans="1:3" ht="12.75">
      <c r="A41" s="16"/>
      <c r="C41" s="9"/>
    </row>
    <row r="42" ht="12.75">
      <c r="A42" s="16" t="s">
        <v>19</v>
      </c>
    </row>
    <row r="43" ht="12.75">
      <c r="A43" s="16"/>
    </row>
    <row r="44" ht="12.75">
      <c r="A44" s="16"/>
    </row>
    <row r="45" ht="12.75">
      <c r="A45" s="16" t="s">
        <v>20</v>
      </c>
    </row>
    <row r="46" ht="12.75"/>
    <row r="47" ht="12.75"/>
    <row r="48" ht="12.75"/>
    <row r="49" spans="1:8" ht="12.75">
      <c r="A49" s="233" t="s">
        <v>21</v>
      </c>
      <c r="B49" s="233"/>
      <c r="C49" s="233"/>
      <c r="D49" s="233"/>
      <c r="E49" s="233"/>
      <c r="F49" s="233"/>
      <c r="G49" s="233"/>
      <c r="H49" s="233"/>
    </row>
    <row r="50" spans="1:9" ht="12.75">
      <c r="A50" s="233" t="s">
        <v>22</v>
      </c>
      <c r="B50" s="233"/>
      <c r="C50" s="233"/>
      <c r="D50" s="233"/>
      <c r="E50" s="233"/>
      <c r="F50" s="233"/>
      <c r="G50" s="233"/>
      <c r="H50" s="233"/>
      <c r="I50" s="12"/>
    </row>
    <row r="51" spans="1:9" ht="12.75">
      <c r="A51" s="234" t="s">
        <v>23</v>
      </c>
      <c r="B51" s="234"/>
      <c r="C51" s="234"/>
      <c r="D51" s="234"/>
      <c r="E51" s="234"/>
      <c r="F51" s="234"/>
      <c r="G51" s="234"/>
      <c r="H51" s="234"/>
      <c r="I51" s="12"/>
    </row>
    <row r="52" ht="12.75">
      <c r="I52" s="36"/>
    </row>
  </sheetData>
  <sheetProtection selectLockedCells="1" selectUnlockedCells="1"/>
  <mergeCells count="9">
    <mergeCell ref="A49:H49"/>
    <mergeCell ref="A50:H50"/>
    <mergeCell ref="A51:H51"/>
    <mergeCell ref="A7:H7"/>
    <mergeCell ref="A31:H31"/>
    <mergeCell ref="A36:H36"/>
    <mergeCell ref="A37:H37"/>
    <mergeCell ref="A38:H38"/>
    <mergeCell ref="A40:H40"/>
  </mergeCells>
  <dataValidations count="5">
    <dataValidation type="list" allowBlank="1" showErrorMessage="1" sqref="C18:C20 C41">
      <formula1>#REF!</formula1>
      <formula2>0</formula2>
    </dataValidation>
    <dataValidation type="list" allowBlank="1" showErrorMessage="1" sqref="A24">
      <formula1>$J$10:$J$21</formula1>
      <formula2>0</formula2>
    </dataValidation>
    <dataValidation type="date" showErrorMessage="1" sqref="C9:F9 B17:D17 F18:G18">
      <formula1>40087</formula1>
      <formula2>40268</formula2>
    </dataValidation>
    <dataValidation type="list" allowBlank="1" showErrorMessage="1" sqref="C10:F10">
      <formula1>$J$10:$J$19</formula1>
      <formula2>0</formula2>
    </dataValidation>
    <dataValidation type="date" showErrorMessage="1" sqref="A17">
      <formula1>44713</formula1>
      <formula2>44955</formula2>
    </dataValidation>
  </dataValidations>
  <hyperlinks>
    <hyperlink ref="A31" r:id="rId1" display="Please make cheques payable to Soaring Safaris and address to:  SR Lynn and Co, 4 Warren Yard, Wolverton Mill, Milton Keynes, MK12 V5NW, or if it is more convenient you can make a direct transfer into our bank account and just advise SR Lynn and Co by ema"/>
    <hyperlink ref="A51" r:id="rId2" display="Internet: www.soaring-safaris.com    Email: rbradley@soaring-safaris.com"/>
  </hyperlinks>
  <printOptions/>
  <pageMargins left="0.7479166666666667" right="0.5902777777777778" top="0.19652777777777777" bottom="0.5902777777777777" header="0.5118055555555555" footer="0.5118055555555555"/>
  <pageSetup fitToHeight="1" fitToWidth="1" horizontalDpi="300" verticalDpi="300" orientation="portrait" paperSize="9" scale="97" r:id="rId4"/>
  <headerFooter alignWithMargins="0">
    <oddFooter>&amp;R&amp;8Hire invoice £ 2010-11 v1</oddFooter>
  </headerFooter>
  <drawing r:id="rId3"/>
</worksheet>
</file>

<file path=xl/worksheets/sheet2.xml><?xml version="1.0" encoding="utf-8"?>
<worksheet xmlns="http://schemas.openxmlformats.org/spreadsheetml/2006/main" xmlns:r="http://schemas.openxmlformats.org/officeDocument/2006/relationships">
  <dimension ref="A1:Z97"/>
  <sheetViews>
    <sheetView showGridLines="0" zoomScalePageLayoutView="0" workbookViewId="0" topLeftCell="A13">
      <selection activeCell="A18" sqref="A18"/>
    </sheetView>
  </sheetViews>
  <sheetFormatPr defaultColWidth="9.33203125" defaultRowHeight="12.75"/>
  <cols>
    <col min="1" max="1" width="19.5" style="1" customWidth="1"/>
    <col min="2" max="6" width="11.33203125" style="1" customWidth="1"/>
    <col min="7" max="7" width="12" style="1" customWidth="1"/>
    <col min="8" max="8" width="11.16015625" style="1" hidden="1" customWidth="1"/>
    <col min="9" max="9" width="9.33203125" style="1" hidden="1" customWidth="1"/>
    <col min="10" max="10" width="18.83203125" style="1" hidden="1" customWidth="1"/>
    <col min="11" max="11" width="16.33203125" style="1" hidden="1" customWidth="1"/>
    <col min="12" max="254" width="9.33203125" style="1" customWidth="1"/>
    <col min="255" max="255" width="0.328125" style="1" customWidth="1"/>
    <col min="256" max="16384" width="9.33203125" style="1" customWidth="1"/>
  </cols>
  <sheetData>
    <row r="1" spans="12:26" ht="12.75">
      <c r="L1" s="228"/>
      <c r="M1" s="228"/>
      <c r="N1" s="228"/>
      <c r="O1" s="228"/>
      <c r="P1" s="228"/>
      <c r="Q1" s="228"/>
      <c r="R1" s="228"/>
      <c r="S1" s="228"/>
      <c r="T1" s="228"/>
      <c r="U1" s="228"/>
      <c r="V1" s="228"/>
      <c r="W1" s="228"/>
      <c r="X1" s="228"/>
      <c r="Y1" s="228"/>
      <c r="Z1" s="228"/>
    </row>
    <row r="2" spans="12:26" ht="12.75">
      <c r="L2" s="228"/>
      <c r="M2" s="228"/>
      <c r="N2" s="228"/>
      <c r="O2" s="228"/>
      <c r="P2" s="228"/>
      <c r="Q2" s="228"/>
      <c r="R2" s="228"/>
      <c r="S2" s="228"/>
      <c r="T2" s="228"/>
      <c r="U2" s="228"/>
      <c r="V2" s="228"/>
      <c r="W2" s="228"/>
      <c r="X2" s="228"/>
      <c r="Y2" s="228"/>
      <c r="Z2" s="228"/>
    </row>
    <row r="3" spans="12:26" ht="12.75">
      <c r="L3" s="228"/>
      <c r="M3" s="228"/>
      <c r="N3" s="228"/>
      <c r="O3" s="228"/>
      <c r="P3" s="228"/>
      <c r="Q3" s="228"/>
      <c r="R3" s="228"/>
      <c r="S3" s="228"/>
      <c r="T3" s="228"/>
      <c r="U3" s="228"/>
      <c r="V3" s="228"/>
      <c r="W3" s="228"/>
      <c r="X3" s="228"/>
      <c r="Y3" s="228"/>
      <c r="Z3" s="228"/>
    </row>
    <row r="4" spans="12:26" ht="12.75">
      <c r="L4" s="228"/>
      <c r="M4" s="228"/>
      <c r="N4" s="228"/>
      <c r="O4" s="228"/>
      <c r="P4" s="228"/>
      <c r="Q4" s="228"/>
      <c r="R4" s="228"/>
      <c r="S4" s="228"/>
      <c r="T4" s="228"/>
      <c r="U4" s="228"/>
      <c r="V4" s="228"/>
      <c r="W4" s="228"/>
      <c r="X4" s="228"/>
      <c r="Y4" s="228"/>
      <c r="Z4" s="228"/>
    </row>
    <row r="5" spans="12:26" ht="12.75">
      <c r="L5" s="228"/>
      <c r="M5" s="228"/>
      <c r="N5" s="228"/>
      <c r="O5" s="228"/>
      <c r="P5" s="228"/>
      <c r="Q5" s="228"/>
      <c r="R5" s="228"/>
      <c r="S5" s="228"/>
      <c r="T5" s="228"/>
      <c r="U5" s="228"/>
      <c r="V5" s="228"/>
      <c r="W5" s="228"/>
      <c r="X5" s="228"/>
      <c r="Y5" s="228"/>
      <c r="Z5" s="228"/>
    </row>
    <row r="6" spans="12:26" ht="12.75">
      <c r="L6" s="228"/>
      <c r="M6" s="228"/>
      <c r="N6" s="228"/>
      <c r="O6" s="228"/>
      <c r="P6" s="228"/>
      <c r="Q6" s="228"/>
      <c r="R6" s="228"/>
      <c r="S6" s="228"/>
      <c r="T6" s="228"/>
      <c r="U6" s="228"/>
      <c r="V6" s="228"/>
      <c r="W6" s="228"/>
      <c r="X6" s="228"/>
      <c r="Y6" s="228"/>
      <c r="Z6" s="228"/>
    </row>
    <row r="7" spans="1:26" ht="23.25">
      <c r="A7" s="235" t="s">
        <v>0</v>
      </c>
      <c r="B7" s="235"/>
      <c r="C7" s="235"/>
      <c r="D7" s="235"/>
      <c r="E7" s="235"/>
      <c r="F7" s="235"/>
      <c r="G7" s="235"/>
      <c r="H7" s="235"/>
      <c r="L7" s="228"/>
      <c r="M7" s="228"/>
      <c r="N7" s="228"/>
      <c r="O7" s="228"/>
      <c r="P7" s="228"/>
      <c r="Q7" s="228"/>
      <c r="R7" s="228"/>
      <c r="S7" s="228"/>
      <c r="T7" s="228"/>
      <c r="U7" s="228"/>
      <c r="V7" s="228"/>
      <c r="W7" s="228"/>
      <c r="X7" s="228"/>
      <c r="Y7" s="228"/>
      <c r="Z7" s="228"/>
    </row>
    <row r="8" spans="1:26" s="7" customFormat="1" ht="18.75">
      <c r="A8" s="3"/>
      <c r="B8" s="4"/>
      <c r="C8" s="5"/>
      <c r="D8" s="5"/>
      <c r="E8" s="4"/>
      <c r="F8" s="4"/>
      <c r="G8" s="4"/>
      <c r="H8" s="4"/>
      <c r="L8" s="229"/>
      <c r="M8" s="229"/>
      <c r="N8" s="229"/>
      <c r="O8" s="229"/>
      <c r="P8" s="229"/>
      <c r="Q8" s="229"/>
      <c r="R8" s="229"/>
      <c r="S8" s="229"/>
      <c r="T8" s="229"/>
      <c r="U8" s="229"/>
      <c r="V8" s="229"/>
      <c r="W8" s="229"/>
      <c r="X8" s="229"/>
      <c r="Y8" s="229"/>
      <c r="Z8" s="229"/>
    </row>
    <row r="9" spans="3:26" ht="12.75">
      <c r="C9" s="8"/>
      <c r="D9" s="8"/>
      <c r="E9" s="8"/>
      <c r="F9" s="8"/>
      <c r="L9" s="228"/>
      <c r="M9" s="228"/>
      <c r="N9" s="228"/>
      <c r="O9" s="228"/>
      <c r="P9" s="228"/>
      <c r="Q9" s="228"/>
      <c r="R9" s="228"/>
      <c r="S9" s="228"/>
      <c r="T9" s="228"/>
      <c r="U9" s="228"/>
      <c r="V9" s="228"/>
      <c r="W9" s="228"/>
      <c r="X9" s="228"/>
      <c r="Y9" s="228"/>
      <c r="Z9" s="228"/>
    </row>
    <row r="10" spans="1:26" ht="12.75">
      <c r="A10" s="1" t="str">
        <f>CONCATENATE('Booking Form'!C11," ",'Booking Form'!C10)</f>
        <v>   </v>
      </c>
      <c r="C10" s="9"/>
      <c r="D10" s="9"/>
      <c r="E10" s="9"/>
      <c r="F10" s="9"/>
      <c r="J10" s="224" t="str">
        <f>'Booking Form'!K7</f>
        <v>Duo Discus</v>
      </c>
      <c r="K10" s="225">
        <v>1650</v>
      </c>
      <c r="L10" s="228"/>
      <c r="M10" s="228"/>
      <c r="N10" s="228"/>
      <c r="O10" s="228"/>
      <c r="P10" s="228"/>
      <c r="Q10" s="228"/>
      <c r="R10" s="228"/>
      <c r="S10" s="228"/>
      <c r="T10" s="228"/>
      <c r="U10" s="228"/>
      <c r="V10" s="228"/>
      <c r="W10" s="228"/>
      <c r="X10" s="228"/>
      <c r="Y10" s="228"/>
      <c r="Z10" s="228"/>
    </row>
    <row r="11" spans="1:26" ht="12.75">
      <c r="A11" s="1" t="str">
        <f>'Booking Form'!C25</f>
        <v> </v>
      </c>
      <c r="J11" s="226" t="s">
        <v>216</v>
      </c>
      <c r="K11" s="225">
        <v>1500</v>
      </c>
      <c r="L11" s="228"/>
      <c r="M11" s="228"/>
      <c r="N11" s="228"/>
      <c r="O11" s="228"/>
      <c r="P11" s="228"/>
      <c r="Q11" s="228"/>
      <c r="R11" s="228"/>
      <c r="S11" s="228"/>
      <c r="T11" s="228"/>
      <c r="U11" s="228"/>
      <c r="V11" s="228"/>
      <c r="W11" s="228"/>
      <c r="X11" s="228"/>
      <c r="Y11" s="228"/>
      <c r="Z11" s="228"/>
    </row>
    <row r="12" spans="1:26" ht="12.75">
      <c r="A12" s="1" t="str">
        <f>'Booking Form'!C26</f>
        <v> </v>
      </c>
      <c r="C12" s="11"/>
      <c r="D12" s="11"/>
      <c r="E12" s="11"/>
      <c r="F12" s="11"/>
      <c r="G12" s="11"/>
      <c r="H12" s="11"/>
      <c r="I12" s="11"/>
      <c r="J12" s="224" t="str">
        <f>'Booking Form'!K9</f>
        <v>ASW27</v>
      </c>
      <c r="K12" s="225">
        <v>1350</v>
      </c>
      <c r="L12" s="228"/>
      <c r="M12" s="228"/>
      <c r="N12" s="228"/>
      <c r="O12" s="228"/>
      <c r="P12" s="228"/>
      <c r="Q12" s="228"/>
      <c r="R12" s="228"/>
      <c r="S12" s="228"/>
      <c r="T12" s="228"/>
      <c r="U12" s="228"/>
      <c r="V12" s="228"/>
      <c r="W12" s="228"/>
      <c r="X12" s="228"/>
      <c r="Y12" s="228"/>
      <c r="Z12" s="228"/>
    </row>
    <row r="13" spans="1:26" ht="12.75">
      <c r="A13" s="1" t="str">
        <f>'Booking Form'!C27</f>
        <v> </v>
      </c>
      <c r="C13" s="11"/>
      <c r="D13" s="11"/>
      <c r="E13" s="11"/>
      <c r="F13" s="11"/>
      <c r="G13" s="11"/>
      <c r="H13" s="11"/>
      <c r="I13" s="11"/>
      <c r="J13" s="226" t="s">
        <v>180</v>
      </c>
      <c r="K13" s="225">
        <v>1600</v>
      </c>
      <c r="L13" s="228"/>
      <c r="M13" s="228"/>
      <c r="N13" s="228"/>
      <c r="O13" s="228"/>
      <c r="P13" s="228"/>
      <c r="Q13" s="228"/>
      <c r="R13" s="228"/>
      <c r="S13" s="228"/>
      <c r="T13" s="228"/>
      <c r="U13" s="228"/>
      <c r="V13" s="228"/>
      <c r="W13" s="228"/>
      <c r="X13" s="228"/>
      <c r="Y13" s="228"/>
      <c r="Z13" s="228"/>
    </row>
    <row r="14" spans="1:26" ht="12.75">
      <c r="A14" s="1" t="str">
        <f>'Booking Form'!C28</f>
        <v> </v>
      </c>
      <c r="C14" s="11"/>
      <c r="D14" s="11"/>
      <c r="E14" s="11"/>
      <c r="F14" s="11"/>
      <c r="G14" s="11"/>
      <c r="H14" s="11"/>
      <c r="I14" s="11"/>
      <c r="J14" s="224" t="str">
        <f>'Booking Form'!K11</f>
        <v>LS4</v>
      </c>
      <c r="K14" s="225">
        <v>990</v>
      </c>
      <c r="L14" s="228"/>
      <c r="M14" s="228"/>
      <c r="N14" s="228"/>
      <c r="O14" s="228"/>
      <c r="P14" s="228"/>
      <c r="Q14" s="228"/>
      <c r="R14" s="228"/>
      <c r="S14" s="228"/>
      <c r="T14" s="228"/>
      <c r="U14" s="228"/>
      <c r="V14" s="228"/>
      <c r="W14" s="228"/>
      <c r="X14" s="228"/>
      <c r="Y14" s="228"/>
      <c r="Z14" s="228"/>
    </row>
    <row r="15" spans="3:26" ht="12.75">
      <c r="C15" s="11"/>
      <c r="D15" s="11"/>
      <c r="E15" s="11"/>
      <c r="F15" s="11"/>
      <c r="G15" s="11"/>
      <c r="H15" s="11"/>
      <c r="I15" s="11"/>
      <c r="J15" s="226" t="s">
        <v>219</v>
      </c>
      <c r="K15" s="225">
        <v>1250</v>
      </c>
      <c r="L15" s="228"/>
      <c r="M15" s="228"/>
      <c r="N15" s="228"/>
      <c r="O15" s="228"/>
      <c r="P15" s="228"/>
      <c r="Q15" s="228"/>
      <c r="R15" s="228"/>
      <c r="S15" s="228"/>
      <c r="T15" s="228"/>
      <c r="U15" s="228"/>
      <c r="V15" s="228"/>
      <c r="W15" s="228"/>
      <c r="X15" s="228"/>
      <c r="Y15" s="228"/>
      <c r="Z15" s="228"/>
    </row>
    <row r="16" spans="3:26" ht="12.75">
      <c r="C16" s="8"/>
      <c r="D16" s="8"/>
      <c r="J16" s="224" t="str">
        <f>'Booking Form'!K13</f>
        <v>LS7wl</v>
      </c>
      <c r="K16" s="225">
        <v>1050</v>
      </c>
      <c r="L16" s="228"/>
      <c r="M16" s="228"/>
      <c r="N16" s="228"/>
      <c r="O16" s="228"/>
      <c r="P16" s="228"/>
      <c r="Q16" s="228"/>
      <c r="R16" s="228"/>
      <c r="S16" s="228"/>
      <c r="T16" s="228"/>
      <c r="U16" s="228"/>
      <c r="V16" s="228"/>
      <c r="W16" s="228"/>
      <c r="X16" s="228"/>
      <c r="Y16" s="228"/>
      <c r="Z16" s="228"/>
    </row>
    <row r="17" spans="1:26" ht="12.75">
      <c r="A17" s="14">
        <v>44727</v>
      </c>
      <c r="B17" s="8"/>
      <c r="C17" s="8"/>
      <c r="D17" s="8"/>
      <c r="J17" s="224" t="str">
        <f>'Booking Form'!K14</f>
        <v>Nimbus 3 25m</v>
      </c>
      <c r="K17" s="225">
        <v>1200</v>
      </c>
      <c r="L17" s="228"/>
      <c r="M17" s="228"/>
      <c r="N17" s="228"/>
      <c r="O17" s="228"/>
      <c r="P17" s="228"/>
      <c r="Q17" s="228"/>
      <c r="R17" s="228"/>
      <c r="S17" s="228"/>
      <c r="T17" s="228"/>
      <c r="U17" s="228"/>
      <c r="V17" s="228"/>
      <c r="W17" s="228"/>
      <c r="X17" s="228"/>
      <c r="Y17" s="228"/>
      <c r="Z17" s="228"/>
    </row>
    <row r="18" spans="1:26" ht="12.75">
      <c r="A18" s="15"/>
      <c r="C18" s="9"/>
      <c r="F18" s="8"/>
      <c r="G18" s="8"/>
      <c r="J18" s="224" t="str">
        <f>'Booking Form'!K15</f>
        <v>Ventus b 15/16.7</v>
      </c>
      <c r="K18" s="225">
        <v>1100</v>
      </c>
      <c r="L18" s="228"/>
      <c r="M18" s="228"/>
      <c r="N18" s="228"/>
      <c r="O18" s="228"/>
      <c r="P18" s="228"/>
      <c r="Q18" s="228"/>
      <c r="R18" s="228"/>
      <c r="S18" s="228"/>
      <c r="T18" s="228"/>
      <c r="U18" s="228"/>
      <c r="V18" s="228"/>
      <c r="W18" s="228"/>
      <c r="X18" s="228"/>
      <c r="Y18" s="228"/>
      <c r="Z18" s="228"/>
    </row>
    <row r="19" spans="1:26" ht="12.75">
      <c r="A19" s="15" t="str">
        <f>CONCATENATE("Dear ",IF('Booking Form'!C13=" ",'Booking Form'!C11,'Booking Form'!C13))</f>
        <v>Dear  </v>
      </c>
      <c r="C19" s="9"/>
      <c r="J19" s="224" t="str">
        <f>'Booking Form'!K16</f>
        <v>Other (private)</v>
      </c>
      <c r="K19" s="225">
        <v>1500</v>
      </c>
      <c r="L19" s="228"/>
      <c r="M19" s="228"/>
      <c r="N19" s="228"/>
      <c r="O19" s="228"/>
      <c r="P19" s="228"/>
      <c r="Q19" s="228"/>
      <c r="R19" s="228"/>
      <c r="S19" s="228"/>
      <c r="T19" s="228"/>
      <c r="U19" s="228"/>
      <c r="V19" s="228"/>
      <c r="W19" s="228"/>
      <c r="X19" s="228"/>
      <c r="Y19" s="228"/>
      <c r="Z19" s="228"/>
    </row>
    <row r="20" spans="1:26" ht="12.75">
      <c r="A20" s="15"/>
      <c r="C20" s="9"/>
      <c r="J20" s="1" t="str">
        <f>'Booking Form'!K18</f>
        <v> </v>
      </c>
      <c r="K20" s="223" t="s">
        <v>2</v>
      </c>
      <c r="L20" s="228"/>
      <c r="M20" s="228"/>
      <c r="N20" s="228"/>
      <c r="O20" s="228"/>
      <c r="P20" s="228"/>
      <c r="Q20" s="228"/>
      <c r="R20" s="228"/>
      <c r="S20" s="228"/>
      <c r="T20" s="228"/>
      <c r="U20" s="228"/>
      <c r="V20" s="228"/>
      <c r="W20" s="228"/>
      <c r="X20" s="228"/>
      <c r="Y20" s="228"/>
      <c r="Z20" s="228"/>
    </row>
    <row r="21" spans="1:26" ht="12.75">
      <c r="A21" s="92" t="s">
        <v>220</v>
      </c>
      <c r="J21" s="1" t="str">
        <f>'Booking Form'!K17</f>
        <v> </v>
      </c>
      <c r="K21" s="223" t="s">
        <v>2</v>
      </c>
      <c r="L21" s="228"/>
      <c r="M21" s="228"/>
      <c r="N21" s="228"/>
      <c r="O21" s="228"/>
      <c r="P21" s="228"/>
      <c r="Q21" s="228"/>
      <c r="R21" s="228"/>
      <c r="S21" s="228"/>
      <c r="T21" s="228"/>
      <c r="U21" s="228"/>
      <c r="V21" s="228"/>
      <c r="W21" s="228"/>
      <c r="X21" s="228"/>
      <c r="Y21" s="228"/>
      <c r="Z21" s="228"/>
    </row>
    <row r="22" spans="3:26" ht="12.75">
      <c r="C22" s="11"/>
      <c r="D22" s="11"/>
      <c r="E22" s="11"/>
      <c r="F22" s="11"/>
      <c r="G22" s="11"/>
      <c r="H22" s="11"/>
      <c r="I22" s="11"/>
      <c r="L22" s="228"/>
      <c r="M22" s="228"/>
      <c r="N22" s="228"/>
      <c r="O22" s="228"/>
      <c r="P22" s="228"/>
      <c r="Q22" s="228"/>
      <c r="R22" s="228"/>
      <c r="S22" s="228"/>
      <c r="T22" s="228"/>
      <c r="U22" s="228"/>
      <c r="V22" s="228"/>
      <c r="W22" s="228"/>
      <c r="X22" s="228"/>
      <c r="Y22" s="228"/>
      <c r="Z22" s="228"/>
    </row>
    <row r="23" spans="1:26" ht="25.5">
      <c r="A23" s="17" t="s">
        <v>3</v>
      </c>
      <c r="B23" s="18" t="s">
        <v>4</v>
      </c>
      <c r="C23" s="18" t="s">
        <v>5</v>
      </c>
      <c r="D23" s="18" t="s">
        <v>6</v>
      </c>
      <c r="E23" s="18" t="s">
        <v>7</v>
      </c>
      <c r="F23" s="18" t="s">
        <v>8</v>
      </c>
      <c r="G23" s="11"/>
      <c r="H23" s="11"/>
      <c r="I23" s="11"/>
      <c r="L23" s="228"/>
      <c r="M23" s="228"/>
      <c r="N23" s="228"/>
      <c r="O23" s="228"/>
      <c r="P23" s="228"/>
      <c r="Q23" s="228"/>
      <c r="R23" s="228"/>
      <c r="S23" s="228"/>
      <c r="T23" s="228"/>
      <c r="U23" s="228"/>
      <c r="V23" s="228"/>
      <c r="W23" s="228"/>
      <c r="X23" s="228"/>
      <c r="Y23" s="228"/>
      <c r="Z23" s="228"/>
    </row>
    <row r="24" spans="1:26" ht="12.75">
      <c r="A24" s="19" t="str">
        <f>'Booking Form'!C7</f>
        <v>Duo Discus</v>
      </c>
      <c r="B24" s="20">
        <f>'Booking Form'!C5</f>
        <v>44931</v>
      </c>
      <c r="C24" s="20">
        <f>'Booking Form'!C6</f>
        <v>44938</v>
      </c>
      <c r="D24" s="21">
        <f>C24-B24+1</f>
        <v>8</v>
      </c>
      <c r="E24" s="22">
        <f>VLOOKUP(A24,J10:K19,2)</f>
        <v>1650</v>
      </c>
      <c r="F24" s="22">
        <f>ROUND(E24*D24/7,0)</f>
        <v>1886</v>
      </c>
      <c r="G24" s="11"/>
      <c r="H24" s="11"/>
      <c r="I24" s="11"/>
      <c r="L24" s="228"/>
      <c r="M24" s="228"/>
      <c r="N24" s="228"/>
      <c r="O24" s="228"/>
      <c r="P24" s="228"/>
      <c r="Q24" s="228"/>
      <c r="R24" s="228"/>
      <c r="S24" s="228"/>
      <c r="T24" s="228"/>
      <c r="U24" s="228"/>
      <c r="V24" s="228"/>
      <c r="W24" s="228"/>
      <c r="X24" s="228"/>
      <c r="Y24" s="228"/>
      <c r="Z24" s="228"/>
    </row>
    <row r="25" spans="3:26" ht="12.75">
      <c r="C25" s="11"/>
      <c r="D25" s="11"/>
      <c r="E25" s="11"/>
      <c r="F25" s="11"/>
      <c r="G25" s="11"/>
      <c r="H25" s="11"/>
      <c r="I25" s="11"/>
      <c r="L25" s="228"/>
      <c r="M25" s="228"/>
      <c r="N25" s="228"/>
      <c r="O25" s="228"/>
      <c r="P25" s="228"/>
      <c r="Q25" s="228"/>
      <c r="R25" s="228"/>
      <c r="S25" s="228"/>
      <c r="T25" s="228"/>
      <c r="U25" s="228"/>
      <c r="V25" s="228"/>
      <c r="W25" s="228"/>
      <c r="X25" s="228"/>
      <c r="Y25" s="228"/>
      <c r="Z25" s="228"/>
    </row>
    <row r="26" spans="2:26" ht="12.75">
      <c r="B26" s="11"/>
      <c r="C26" s="25" t="str">
        <f>IF(A17+14&lt;B24-7*6,CONCATENATE("20% Deposit due by ",TEXT(A17+14,"dd-mmm-yy")),"")</f>
        <v>20% Deposit due by 29-Jun-22</v>
      </c>
      <c r="D26" s="26"/>
      <c r="E26" s="26"/>
      <c r="F26" s="22">
        <f>IF(C26="",0,F24*20%)</f>
        <v>377.20000000000005</v>
      </c>
      <c r="G26" s="11"/>
      <c r="L26" s="228"/>
      <c r="M26" s="228"/>
      <c r="N26" s="228"/>
      <c r="O26" s="228"/>
      <c r="P26" s="228"/>
      <c r="Q26" s="228"/>
      <c r="R26" s="228"/>
      <c r="S26" s="228"/>
      <c r="T26" s="228"/>
      <c r="U26" s="228"/>
      <c r="V26" s="228"/>
      <c r="W26" s="228"/>
      <c r="X26" s="228"/>
      <c r="Y26" s="228"/>
      <c r="Z26" s="228"/>
    </row>
    <row r="27" spans="2:26" ht="12.75">
      <c r="B27" s="11"/>
      <c r="C27" s="25" t="str">
        <f>CONCATENATE("Balance due by ",TEXT(MIN(MAX(B24-7*6,A17+7),B24-1),"dd-mmm-yy"))</f>
        <v>Balance due by 24-Nov-22</v>
      </c>
      <c r="D27" s="26"/>
      <c r="E27" s="26"/>
      <c r="F27" s="22">
        <f>F24-F26</f>
        <v>1508.8</v>
      </c>
      <c r="G27" s="11"/>
      <c r="H27" s="37"/>
      <c r="L27" s="228"/>
      <c r="M27" s="228"/>
      <c r="N27" s="228"/>
      <c r="O27" s="228"/>
      <c r="P27" s="228"/>
      <c r="Q27" s="228"/>
      <c r="R27" s="228"/>
      <c r="S27" s="228"/>
      <c r="T27" s="228"/>
      <c r="U27" s="228"/>
      <c r="V27" s="228"/>
      <c r="W27" s="228"/>
      <c r="X27" s="228"/>
      <c r="Y27" s="228"/>
      <c r="Z27" s="228"/>
    </row>
    <row r="28" spans="3:26" ht="12.75" hidden="1">
      <c r="C28" s="11"/>
      <c r="D28" s="11"/>
      <c r="E28" s="11"/>
      <c r="F28" s="11"/>
      <c r="G28" s="11"/>
      <c r="H28" s="11"/>
      <c r="I28" s="11"/>
      <c r="J28" s="37"/>
      <c r="L28" s="228"/>
      <c r="M28" s="228"/>
      <c r="N28" s="228"/>
      <c r="O28" s="228"/>
      <c r="P28" s="228"/>
      <c r="Q28" s="228"/>
      <c r="R28" s="228"/>
      <c r="S28" s="228"/>
      <c r="T28" s="228"/>
      <c r="U28" s="228"/>
      <c r="V28" s="228"/>
      <c r="W28" s="228"/>
      <c r="X28" s="228"/>
      <c r="Y28" s="228"/>
      <c r="Z28" s="228"/>
    </row>
    <row r="29" spans="3:26" ht="12.75" hidden="1">
      <c r="C29" s="11"/>
      <c r="D29" s="11"/>
      <c r="E29" s="11"/>
      <c r="F29" s="11"/>
      <c r="G29" s="11"/>
      <c r="H29" s="11"/>
      <c r="I29" s="11"/>
      <c r="L29" s="228"/>
      <c r="M29" s="228"/>
      <c r="N29" s="228"/>
      <c r="O29" s="228"/>
      <c r="P29" s="228"/>
      <c r="Q29" s="228"/>
      <c r="R29" s="228"/>
      <c r="S29" s="228"/>
      <c r="T29" s="228"/>
      <c r="U29" s="228"/>
      <c r="V29" s="228"/>
      <c r="W29" s="228"/>
      <c r="X29" s="228"/>
      <c r="Y29" s="228"/>
      <c r="Z29" s="228"/>
    </row>
    <row r="30" spans="9:26" ht="12.75">
      <c r="I30" s="11"/>
      <c r="L30" s="228"/>
      <c r="M30" s="228"/>
      <c r="N30" s="228"/>
      <c r="O30" s="228"/>
      <c r="P30" s="228"/>
      <c r="Q30" s="228"/>
      <c r="R30" s="228"/>
      <c r="S30" s="228"/>
      <c r="T30" s="228"/>
      <c r="U30" s="228"/>
      <c r="V30" s="228"/>
      <c r="W30" s="228"/>
      <c r="X30" s="228"/>
      <c r="Y30" s="228"/>
      <c r="Z30" s="228"/>
    </row>
    <row r="31" spans="1:26" ht="63.75" customHeight="1">
      <c r="A31" s="236" t="s">
        <v>24</v>
      </c>
      <c r="B31" s="236"/>
      <c r="C31" s="236"/>
      <c r="D31" s="236"/>
      <c r="E31" s="236"/>
      <c r="F31" s="236"/>
      <c r="G31" s="236"/>
      <c r="H31" s="236"/>
      <c r="I31" s="11"/>
      <c r="L31" s="228"/>
      <c r="M31" s="228"/>
      <c r="N31" s="228"/>
      <c r="O31" s="228"/>
      <c r="P31" s="228"/>
      <c r="Q31" s="228"/>
      <c r="R31" s="228"/>
      <c r="S31" s="228"/>
      <c r="T31" s="228"/>
      <c r="U31" s="228"/>
      <c r="V31" s="228"/>
      <c r="W31" s="228"/>
      <c r="X31" s="228"/>
      <c r="Y31" s="228"/>
      <c r="Z31" s="228"/>
    </row>
    <row r="32" spans="1:26" ht="12.75">
      <c r="A32" s="28"/>
      <c r="B32" s="15"/>
      <c r="C32" s="15"/>
      <c r="D32" s="15"/>
      <c r="E32" s="15"/>
      <c r="F32" s="15"/>
      <c r="G32" s="15"/>
      <c r="H32" s="15"/>
      <c r="J32" s="15"/>
      <c r="K32" s="15"/>
      <c r="L32" s="228"/>
      <c r="M32" s="228"/>
      <c r="N32" s="228"/>
      <c r="O32" s="228"/>
      <c r="P32" s="228"/>
      <c r="Q32" s="228"/>
      <c r="R32" s="228"/>
      <c r="S32" s="228"/>
      <c r="T32" s="228"/>
      <c r="U32" s="228"/>
      <c r="V32" s="228"/>
      <c r="W32" s="228"/>
      <c r="X32" s="228"/>
      <c r="Y32" s="228"/>
      <c r="Z32" s="228"/>
    </row>
    <row r="33" spans="1:26" ht="12.75">
      <c r="A33" s="28" t="s">
        <v>12</v>
      </c>
      <c r="B33" s="15"/>
      <c r="C33" s="15"/>
      <c r="D33" s="15"/>
      <c r="E33" s="15"/>
      <c r="F33" s="15"/>
      <c r="G33" s="15"/>
      <c r="H33" s="15"/>
      <c r="I33" s="38"/>
      <c r="J33" s="15"/>
      <c r="K33" s="15"/>
      <c r="L33" s="228"/>
      <c r="M33" s="228"/>
      <c r="N33" s="228"/>
      <c r="O33" s="228"/>
      <c r="P33" s="228"/>
      <c r="Q33" s="228"/>
      <c r="R33" s="228"/>
      <c r="S33" s="228"/>
      <c r="T33" s="228"/>
      <c r="U33" s="228"/>
      <c r="V33" s="228"/>
      <c r="W33" s="228"/>
      <c r="X33" s="228"/>
      <c r="Y33" s="228"/>
      <c r="Z33" s="228"/>
    </row>
    <row r="34" spans="1:26" s="15" customFormat="1" ht="12.75">
      <c r="A34" s="28"/>
      <c r="C34" s="30"/>
      <c r="D34" s="30"/>
      <c r="L34" s="228"/>
      <c r="M34" s="228"/>
      <c r="N34" s="228"/>
      <c r="O34" s="228"/>
      <c r="P34" s="228"/>
      <c r="Q34" s="228"/>
      <c r="R34" s="228"/>
      <c r="S34" s="228"/>
      <c r="T34" s="228"/>
      <c r="U34" s="228"/>
      <c r="V34" s="228"/>
      <c r="W34" s="228"/>
      <c r="X34" s="228"/>
      <c r="Y34" s="228"/>
      <c r="Z34" s="228"/>
    </row>
    <row r="35" spans="1:26" s="15" customFormat="1" ht="12.75">
      <c r="A35" s="31" t="s">
        <v>13</v>
      </c>
      <c r="B35" s="32"/>
      <c r="C35" s="33"/>
      <c r="D35" s="33"/>
      <c r="E35" s="32"/>
      <c r="F35" s="32"/>
      <c r="G35" s="32"/>
      <c r="H35" s="32"/>
      <c r="J35" s="32"/>
      <c r="K35" s="32"/>
      <c r="L35" s="228"/>
      <c r="M35" s="228"/>
      <c r="N35" s="228"/>
      <c r="O35" s="228"/>
      <c r="P35" s="228"/>
      <c r="Q35" s="228"/>
      <c r="R35" s="228"/>
      <c r="S35" s="228"/>
      <c r="T35" s="228"/>
      <c r="U35" s="228"/>
      <c r="V35" s="228"/>
      <c r="W35" s="228"/>
      <c r="X35" s="228"/>
      <c r="Y35" s="228"/>
      <c r="Z35" s="228"/>
    </row>
    <row r="36" spans="1:26" s="15" customFormat="1" ht="22.5" customHeight="1">
      <c r="A36" s="237" t="s">
        <v>14</v>
      </c>
      <c r="B36" s="237"/>
      <c r="C36" s="237"/>
      <c r="D36" s="237"/>
      <c r="E36" s="237"/>
      <c r="F36" s="237"/>
      <c r="G36" s="237"/>
      <c r="H36" s="237"/>
      <c r="J36" s="32"/>
      <c r="K36" s="32"/>
      <c r="L36" s="228"/>
      <c r="M36" s="228"/>
      <c r="N36" s="228"/>
      <c r="O36" s="228"/>
      <c r="P36" s="228"/>
      <c r="Q36" s="228"/>
      <c r="R36" s="228"/>
      <c r="S36" s="228"/>
      <c r="T36" s="228"/>
      <c r="U36" s="228"/>
      <c r="V36" s="228"/>
      <c r="W36" s="228"/>
      <c r="X36" s="228"/>
      <c r="Y36" s="228"/>
      <c r="Z36" s="228"/>
    </row>
    <row r="37" spans="1:26" s="32" customFormat="1" ht="33.75" customHeight="1">
      <c r="A37" s="237" t="s">
        <v>15</v>
      </c>
      <c r="B37" s="237"/>
      <c r="C37" s="237"/>
      <c r="D37" s="237"/>
      <c r="E37" s="237"/>
      <c r="F37" s="237"/>
      <c r="G37" s="237"/>
      <c r="H37" s="237"/>
      <c r="L37" s="230"/>
      <c r="M37" s="230"/>
      <c r="N37" s="230"/>
      <c r="O37" s="230"/>
      <c r="P37" s="230"/>
      <c r="Q37" s="230"/>
      <c r="R37" s="230"/>
      <c r="S37" s="230"/>
      <c r="T37" s="230"/>
      <c r="U37" s="230"/>
      <c r="V37" s="230"/>
      <c r="W37" s="230"/>
      <c r="X37" s="230"/>
      <c r="Y37" s="230"/>
      <c r="Z37" s="230"/>
    </row>
    <row r="38" spans="1:26" s="32" customFormat="1" ht="22.5" customHeight="1">
      <c r="A38" s="238" t="s">
        <v>16</v>
      </c>
      <c r="B38" s="238"/>
      <c r="C38" s="238"/>
      <c r="D38" s="238"/>
      <c r="E38" s="238"/>
      <c r="F38" s="238"/>
      <c r="G38" s="238"/>
      <c r="H38" s="238"/>
      <c r="J38" s="35"/>
      <c r="K38" s="35"/>
      <c r="L38" s="230"/>
      <c r="M38" s="230"/>
      <c r="N38" s="230"/>
      <c r="O38" s="230"/>
      <c r="P38" s="230"/>
      <c r="Q38" s="230"/>
      <c r="R38" s="230"/>
      <c r="S38" s="230"/>
      <c r="T38" s="230"/>
      <c r="U38" s="230"/>
      <c r="V38" s="230"/>
      <c r="W38" s="230"/>
      <c r="X38" s="230"/>
      <c r="Y38" s="230"/>
      <c r="Z38" s="230"/>
    </row>
    <row r="39" spans="1:26" s="32" customFormat="1" ht="12.75">
      <c r="A39" s="16" t="s">
        <v>17</v>
      </c>
      <c r="B39" s="1"/>
      <c r="C39" s="1"/>
      <c r="D39" s="1"/>
      <c r="E39" s="1"/>
      <c r="F39" s="1"/>
      <c r="G39" s="1"/>
      <c r="H39" s="1"/>
      <c r="J39" s="1"/>
      <c r="K39" s="1"/>
      <c r="L39" s="230"/>
      <c r="M39" s="230"/>
      <c r="N39" s="230"/>
      <c r="O39" s="230"/>
      <c r="P39" s="230"/>
      <c r="Q39" s="230"/>
      <c r="R39" s="230"/>
      <c r="S39" s="230"/>
      <c r="T39" s="230"/>
      <c r="U39" s="230"/>
      <c r="V39" s="230"/>
      <c r="W39" s="230"/>
      <c r="X39" s="230"/>
      <c r="Y39" s="230"/>
      <c r="Z39" s="230"/>
    </row>
    <row r="40" spans="1:26" s="35" customFormat="1" ht="38.25" customHeight="1">
      <c r="A40" s="239" t="s">
        <v>18</v>
      </c>
      <c r="B40" s="239"/>
      <c r="C40" s="239"/>
      <c r="D40" s="239"/>
      <c r="E40" s="239"/>
      <c r="F40" s="239"/>
      <c r="G40" s="239"/>
      <c r="H40" s="239"/>
      <c r="J40" s="1"/>
      <c r="K40" s="1"/>
      <c r="L40" s="230"/>
      <c r="M40" s="230"/>
      <c r="N40" s="230"/>
      <c r="O40" s="230"/>
      <c r="P40" s="230"/>
      <c r="Q40" s="230"/>
      <c r="R40" s="230"/>
      <c r="S40" s="230"/>
      <c r="T40" s="230"/>
      <c r="U40" s="230"/>
      <c r="V40" s="230"/>
      <c r="W40" s="230"/>
      <c r="X40" s="230"/>
      <c r="Y40" s="230"/>
      <c r="Z40" s="230"/>
    </row>
    <row r="41" spans="1:26" ht="12.75">
      <c r="A41" s="16"/>
      <c r="C41" s="9"/>
      <c r="L41" s="228"/>
      <c r="M41" s="228"/>
      <c r="N41" s="228"/>
      <c r="O41" s="228"/>
      <c r="P41" s="228"/>
      <c r="Q41" s="228"/>
      <c r="R41" s="228"/>
      <c r="S41" s="228"/>
      <c r="T41" s="228"/>
      <c r="U41" s="228"/>
      <c r="V41" s="228"/>
      <c r="W41" s="228"/>
      <c r="X41" s="228"/>
      <c r="Y41" s="228"/>
      <c r="Z41" s="228"/>
    </row>
    <row r="42" spans="1:26" ht="12.75">
      <c r="A42" s="16" t="s">
        <v>19</v>
      </c>
      <c r="L42" s="228"/>
      <c r="M42" s="228"/>
      <c r="N42" s="228"/>
      <c r="O42" s="228"/>
      <c r="P42" s="228"/>
      <c r="Q42" s="228"/>
      <c r="R42" s="228"/>
      <c r="S42" s="228"/>
      <c r="T42" s="228"/>
      <c r="U42" s="228"/>
      <c r="V42" s="228"/>
      <c r="W42" s="228"/>
      <c r="X42" s="228"/>
      <c r="Y42" s="228"/>
      <c r="Z42" s="228"/>
    </row>
    <row r="43" spans="1:26" ht="12.75">
      <c r="A43" s="16"/>
      <c r="L43" s="228"/>
      <c r="M43" s="228"/>
      <c r="N43" s="228"/>
      <c r="O43" s="228"/>
      <c r="P43" s="228"/>
      <c r="Q43" s="228"/>
      <c r="R43" s="228"/>
      <c r="S43" s="228"/>
      <c r="T43" s="228"/>
      <c r="U43" s="228"/>
      <c r="V43" s="228"/>
      <c r="W43" s="228"/>
      <c r="X43" s="228"/>
      <c r="Y43" s="228"/>
      <c r="Z43" s="228"/>
    </row>
    <row r="44" spans="1:26" ht="12.75">
      <c r="A44" s="16"/>
      <c r="L44" s="228"/>
      <c r="M44" s="228"/>
      <c r="N44" s="228"/>
      <c r="O44" s="228"/>
      <c r="P44" s="228"/>
      <c r="Q44" s="228"/>
      <c r="R44" s="228"/>
      <c r="S44" s="228"/>
      <c r="T44" s="228"/>
      <c r="U44" s="228"/>
      <c r="V44" s="228"/>
      <c r="W44" s="228"/>
      <c r="X44" s="228"/>
      <c r="Y44" s="228"/>
      <c r="Z44" s="228"/>
    </row>
    <row r="45" spans="1:26" ht="12.75">
      <c r="A45" s="92" t="s">
        <v>221</v>
      </c>
      <c r="L45" s="228"/>
      <c r="M45" s="228"/>
      <c r="N45" s="228"/>
      <c r="O45" s="228"/>
      <c r="P45" s="228"/>
      <c r="Q45" s="228"/>
      <c r="R45" s="228"/>
      <c r="S45" s="228"/>
      <c r="T45" s="228"/>
      <c r="U45" s="228"/>
      <c r="V45" s="228"/>
      <c r="W45" s="228"/>
      <c r="X45" s="228"/>
      <c r="Y45" s="228"/>
      <c r="Z45" s="228"/>
    </row>
    <row r="46" spans="3:26" ht="13.5" customHeight="1">
      <c r="C46" s="15"/>
      <c r="L46" s="228"/>
      <c r="M46" s="228"/>
      <c r="N46" s="228"/>
      <c r="O46" s="228"/>
      <c r="P46" s="228"/>
      <c r="Q46" s="228"/>
      <c r="R46" s="228"/>
      <c r="S46" s="228"/>
      <c r="T46" s="228"/>
      <c r="U46" s="228"/>
      <c r="V46" s="228"/>
      <c r="W46" s="228"/>
      <c r="X46" s="228"/>
      <c r="Y46" s="228"/>
      <c r="Z46" s="228"/>
    </row>
    <row r="47" spans="12:26" ht="13.5" customHeight="1">
      <c r="L47" s="228"/>
      <c r="M47" s="228"/>
      <c r="N47" s="228"/>
      <c r="O47" s="228"/>
      <c r="P47" s="228"/>
      <c r="Q47" s="228"/>
      <c r="R47" s="228"/>
      <c r="S47" s="228"/>
      <c r="T47" s="228"/>
      <c r="U47" s="228"/>
      <c r="V47" s="228"/>
      <c r="W47" s="228"/>
      <c r="X47" s="228"/>
      <c r="Y47" s="228"/>
      <c r="Z47" s="228"/>
    </row>
    <row r="48" spans="12:26" ht="13.5" customHeight="1">
      <c r="L48" s="228"/>
      <c r="M48" s="228"/>
      <c r="N48" s="228"/>
      <c r="O48" s="228"/>
      <c r="P48" s="228"/>
      <c r="Q48" s="228"/>
      <c r="R48" s="228"/>
      <c r="S48" s="228"/>
      <c r="T48" s="228"/>
      <c r="U48" s="228"/>
      <c r="V48" s="228"/>
      <c r="W48" s="228"/>
      <c r="X48" s="228"/>
      <c r="Y48" s="228"/>
      <c r="Z48" s="228"/>
    </row>
    <row r="49" spans="12:26" ht="13.5" customHeight="1">
      <c r="L49" s="228"/>
      <c r="M49" s="228"/>
      <c r="N49" s="228"/>
      <c r="O49" s="228"/>
      <c r="P49" s="228"/>
      <c r="Q49" s="228"/>
      <c r="R49" s="228"/>
      <c r="S49" s="228"/>
      <c r="T49" s="228"/>
      <c r="U49" s="228"/>
      <c r="V49" s="228"/>
      <c r="W49" s="228"/>
      <c r="X49" s="228"/>
      <c r="Y49" s="228"/>
      <c r="Z49" s="228"/>
    </row>
    <row r="50" spans="1:26" ht="12.75">
      <c r="A50" s="233" t="s">
        <v>21</v>
      </c>
      <c r="B50" s="233"/>
      <c r="C50" s="233"/>
      <c r="D50" s="233"/>
      <c r="E50" s="233"/>
      <c r="F50" s="233"/>
      <c r="G50" s="233"/>
      <c r="H50" s="233"/>
      <c r="L50" s="228"/>
      <c r="M50" s="228"/>
      <c r="N50" s="228"/>
      <c r="O50" s="228"/>
      <c r="P50" s="228"/>
      <c r="Q50" s="228"/>
      <c r="R50" s="228"/>
      <c r="S50" s="228"/>
      <c r="T50" s="228"/>
      <c r="U50" s="228"/>
      <c r="V50" s="228"/>
      <c r="W50" s="228"/>
      <c r="X50" s="228"/>
      <c r="Y50" s="228"/>
      <c r="Z50" s="228"/>
    </row>
    <row r="51" spans="1:26" ht="12.75">
      <c r="A51" s="233" t="s">
        <v>22</v>
      </c>
      <c r="B51" s="233"/>
      <c r="C51" s="233"/>
      <c r="D51" s="233"/>
      <c r="E51" s="233"/>
      <c r="F51" s="233"/>
      <c r="G51" s="233"/>
      <c r="H51" s="233"/>
      <c r="I51" s="11"/>
      <c r="L51" s="228"/>
      <c r="M51" s="228"/>
      <c r="N51" s="228"/>
      <c r="O51" s="228"/>
      <c r="P51" s="228"/>
      <c r="Q51" s="228"/>
      <c r="R51" s="228"/>
      <c r="S51" s="228"/>
      <c r="T51" s="228"/>
      <c r="U51" s="228"/>
      <c r="V51" s="228"/>
      <c r="W51" s="228"/>
      <c r="X51" s="228"/>
      <c r="Y51" s="228"/>
      <c r="Z51" s="228"/>
    </row>
    <row r="52" spans="1:26" ht="12.75">
      <c r="A52" s="234" t="s">
        <v>23</v>
      </c>
      <c r="B52" s="234"/>
      <c r="C52" s="234"/>
      <c r="D52" s="234"/>
      <c r="E52" s="234"/>
      <c r="F52" s="234"/>
      <c r="G52" s="234"/>
      <c r="H52" s="234"/>
      <c r="I52" s="11"/>
      <c r="L52" s="228"/>
      <c r="M52" s="228"/>
      <c r="N52" s="228"/>
      <c r="O52" s="228"/>
      <c r="P52" s="228"/>
      <c r="Q52" s="228"/>
      <c r="R52" s="228"/>
      <c r="S52" s="228"/>
      <c r="T52" s="228"/>
      <c r="U52" s="228"/>
      <c r="V52" s="228"/>
      <c r="W52" s="228"/>
      <c r="X52" s="228"/>
      <c r="Y52" s="228"/>
      <c r="Z52" s="228"/>
    </row>
    <row r="53" spans="1:26" s="40" customFormat="1" ht="12.75">
      <c r="A53" s="231"/>
      <c r="B53" s="232"/>
      <c r="C53" s="232"/>
      <c r="D53" s="232"/>
      <c r="E53" s="232"/>
      <c r="F53" s="232"/>
      <c r="G53" s="232"/>
      <c r="H53" s="2"/>
      <c r="I53" s="39"/>
      <c r="L53" s="231"/>
      <c r="M53" s="231"/>
      <c r="N53" s="231"/>
      <c r="O53" s="231"/>
      <c r="P53" s="231"/>
      <c r="Q53" s="231"/>
      <c r="R53" s="231"/>
      <c r="S53" s="231"/>
      <c r="T53" s="231"/>
      <c r="U53" s="231"/>
      <c r="V53" s="231"/>
      <c r="W53" s="231"/>
      <c r="X53" s="231"/>
      <c r="Y53" s="231"/>
      <c r="Z53" s="231"/>
    </row>
    <row r="54" spans="1:26" s="40" customFormat="1" ht="12.75">
      <c r="A54" s="232"/>
      <c r="B54" s="232"/>
      <c r="C54" s="232"/>
      <c r="D54" s="232"/>
      <c r="E54" s="232"/>
      <c r="F54" s="232"/>
      <c r="G54" s="232"/>
      <c r="H54" s="2"/>
      <c r="L54" s="231"/>
      <c r="M54" s="231"/>
      <c r="N54" s="231"/>
      <c r="O54" s="231"/>
      <c r="P54" s="231"/>
      <c r="Q54" s="231"/>
      <c r="R54" s="231"/>
      <c r="S54" s="231"/>
      <c r="T54" s="231"/>
      <c r="U54" s="231"/>
      <c r="V54" s="231"/>
      <c r="W54" s="231"/>
      <c r="X54" s="231"/>
      <c r="Y54" s="231"/>
      <c r="Z54" s="231"/>
    </row>
    <row r="55" spans="1:26" s="40" customFormat="1" ht="12.75">
      <c r="A55" s="232"/>
      <c r="B55" s="232"/>
      <c r="C55" s="232"/>
      <c r="D55" s="232"/>
      <c r="E55" s="232"/>
      <c r="F55" s="232"/>
      <c r="G55" s="232"/>
      <c r="H55" s="2"/>
      <c r="L55" s="231"/>
      <c r="M55" s="231"/>
      <c r="N55" s="231"/>
      <c r="O55" s="231"/>
      <c r="P55" s="231"/>
      <c r="Q55" s="231"/>
      <c r="R55" s="231"/>
      <c r="S55" s="231"/>
      <c r="T55" s="231"/>
      <c r="U55" s="231"/>
      <c r="V55" s="231"/>
      <c r="W55" s="231"/>
      <c r="X55" s="231"/>
      <c r="Y55" s="231"/>
      <c r="Z55" s="231"/>
    </row>
    <row r="56" spans="1:26" s="40" customFormat="1" ht="12.75">
      <c r="A56" s="232"/>
      <c r="B56" s="232"/>
      <c r="C56" s="232"/>
      <c r="D56" s="232"/>
      <c r="E56" s="232"/>
      <c r="F56" s="232"/>
      <c r="G56" s="232"/>
      <c r="H56" s="2"/>
      <c r="L56" s="231"/>
      <c r="M56" s="231"/>
      <c r="N56" s="231"/>
      <c r="O56" s="231"/>
      <c r="P56" s="231"/>
      <c r="Q56" s="231"/>
      <c r="R56" s="231"/>
      <c r="S56" s="231"/>
      <c r="T56" s="231"/>
      <c r="U56" s="231"/>
      <c r="V56" s="231"/>
      <c r="W56" s="231"/>
      <c r="X56" s="231"/>
      <c r="Y56" s="231"/>
      <c r="Z56" s="231"/>
    </row>
    <row r="57" spans="1:26" s="40" customFormat="1" ht="12.75">
      <c r="A57" s="232"/>
      <c r="B57" s="232"/>
      <c r="C57" s="232"/>
      <c r="D57" s="232"/>
      <c r="E57" s="232"/>
      <c r="F57" s="232"/>
      <c r="G57" s="232"/>
      <c r="H57" s="2"/>
      <c r="L57" s="231"/>
      <c r="M57" s="231"/>
      <c r="N57" s="231"/>
      <c r="O57" s="231"/>
      <c r="P57" s="231"/>
      <c r="Q57" s="231"/>
      <c r="R57" s="231"/>
      <c r="S57" s="231"/>
      <c r="T57" s="231"/>
      <c r="U57" s="231"/>
      <c r="V57" s="231"/>
      <c r="W57" s="231"/>
      <c r="X57" s="231"/>
      <c r="Y57" s="231"/>
      <c r="Z57" s="231"/>
    </row>
    <row r="58" spans="1:26" s="40" customFormat="1" ht="12.75">
      <c r="A58" s="232"/>
      <c r="B58" s="232"/>
      <c r="C58" s="232"/>
      <c r="D58" s="232"/>
      <c r="E58" s="232"/>
      <c r="F58" s="232"/>
      <c r="G58" s="232"/>
      <c r="H58" s="2"/>
      <c r="L58" s="231"/>
      <c r="M58" s="231"/>
      <c r="N58" s="231"/>
      <c r="O58" s="231"/>
      <c r="P58" s="231"/>
      <c r="Q58" s="231"/>
      <c r="R58" s="231"/>
      <c r="S58" s="231"/>
      <c r="T58" s="231"/>
      <c r="U58" s="231"/>
      <c r="V58" s="231"/>
      <c r="W58" s="231"/>
      <c r="X58" s="231"/>
      <c r="Y58" s="231"/>
      <c r="Z58" s="231"/>
    </row>
    <row r="59" spans="1:26" s="40" customFormat="1" ht="12.75">
      <c r="A59" s="232"/>
      <c r="B59" s="232"/>
      <c r="C59" s="232"/>
      <c r="D59" s="232"/>
      <c r="E59" s="232"/>
      <c r="F59" s="232"/>
      <c r="G59" s="232"/>
      <c r="H59" s="2"/>
      <c r="L59" s="231"/>
      <c r="M59" s="231"/>
      <c r="N59" s="231"/>
      <c r="O59" s="231"/>
      <c r="P59" s="231"/>
      <c r="Q59" s="231"/>
      <c r="R59" s="231"/>
      <c r="S59" s="231"/>
      <c r="T59" s="231"/>
      <c r="U59" s="231"/>
      <c r="V59" s="231"/>
      <c r="W59" s="231"/>
      <c r="X59" s="231"/>
      <c r="Y59" s="231"/>
      <c r="Z59" s="231"/>
    </row>
    <row r="60" spans="1:26" s="40" customFormat="1" ht="12.75">
      <c r="A60" s="232"/>
      <c r="B60" s="232"/>
      <c r="C60" s="232"/>
      <c r="D60" s="232"/>
      <c r="E60" s="232"/>
      <c r="F60" s="232"/>
      <c r="G60" s="232"/>
      <c r="H60" s="2"/>
      <c r="L60" s="231"/>
      <c r="M60" s="231"/>
      <c r="N60" s="231"/>
      <c r="O60" s="231"/>
      <c r="P60" s="231"/>
      <c r="Q60" s="231"/>
      <c r="R60" s="231"/>
      <c r="S60" s="231"/>
      <c r="T60" s="231"/>
      <c r="U60" s="231"/>
      <c r="V60" s="231"/>
      <c r="W60" s="231"/>
      <c r="X60" s="231"/>
      <c r="Y60" s="231"/>
      <c r="Z60" s="231"/>
    </row>
    <row r="61" spans="1:26" s="40" customFormat="1" ht="12.75">
      <c r="A61" s="232"/>
      <c r="B61" s="232"/>
      <c r="C61" s="232"/>
      <c r="D61" s="232"/>
      <c r="E61" s="232"/>
      <c r="F61" s="232"/>
      <c r="G61" s="232"/>
      <c r="H61" s="2"/>
      <c r="L61" s="231"/>
      <c r="M61" s="231"/>
      <c r="N61" s="231"/>
      <c r="O61" s="231"/>
      <c r="P61" s="231"/>
      <c r="Q61" s="231"/>
      <c r="R61" s="231"/>
      <c r="S61" s="231"/>
      <c r="T61" s="231"/>
      <c r="U61" s="231"/>
      <c r="V61" s="231"/>
      <c r="W61" s="231"/>
      <c r="X61" s="231"/>
      <c r="Y61" s="231"/>
      <c r="Z61" s="231"/>
    </row>
    <row r="62" spans="1:26" s="40" customFormat="1" ht="12.75">
      <c r="A62" s="232"/>
      <c r="B62" s="232"/>
      <c r="C62" s="232"/>
      <c r="D62" s="232"/>
      <c r="E62" s="232"/>
      <c r="F62" s="232"/>
      <c r="G62" s="232"/>
      <c r="H62" s="2"/>
      <c r="L62" s="231"/>
      <c r="M62" s="231"/>
      <c r="N62" s="231"/>
      <c r="O62" s="231"/>
      <c r="P62" s="231"/>
      <c r="Q62" s="231"/>
      <c r="R62" s="231"/>
      <c r="S62" s="231"/>
      <c r="T62" s="231"/>
      <c r="U62" s="231"/>
      <c r="V62" s="231"/>
      <c r="W62" s="231"/>
      <c r="X62" s="231"/>
      <c r="Y62" s="231"/>
      <c r="Z62" s="231"/>
    </row>
    <row r="63" spans="1:26" s="40" customFormat="1" ht="12.75">
      <c r="A63" s="232"/>
      <c r="B63" s="232"/>
      <c r="C63" s="232"/>
      <c r="D63" s="232"/>
      <c r="E63" s="232"/>
      <c r="F63" s="232"/>
      <c r="G63" s="232"/>
      <c r="H63" s="2"/>
      <c r="L63" s="231"/>
      <c r="M63" s="231"/>
      <c r="N63" s="231"/>
      <c r="O63" s="231"/>
      <c r="P63" s="231"/>
      <c r="Q63" s="231"/>
      <c r="R63" s="231"/>
      <c r="S63" s="231"/>
      <c r="T63" s="231"/>
      <c r="U63" s="231"/>
      <c r="V63" s="231"/>
      <c r="W63" s="231"/>
      <c r="X63" s="231"/>
      <c r="Y63" s="231"/>
      <c r="Z63" s="231"/>
    </row>
    <row r="64" spans="1:26" s="40" customFormat="1" ht="12.75">
      <c r="A64" s="232"/>
      <c r="B64" s="232"/>
      <c r="C64" s="232"/>
      <c r="D64" s="232"/>
      <c r="E64" s="232"/>
      <c r="F64" s="232"/>
      <c r="G64" s="232"/>
      <c r="H64" s="2"/>
      <c r="L64" s="231"/>
      <c r="M64" s="231"/>
      <c r="N64" s="231"/>
      <c r="O64" s="231"/>
      <c r="P64" s="231"/>
      <c r="Q64" s="231"/>
      <c r="R64" s="231"/>
      <c r="S64" s="231"/>
      <c r="T64" s="231"/>
      <c r="U64" s="231"/>
      <c r="V64" s="231"/>
      <c r="W64" s="231"/>
      <c r="X64" s="231"/>
      <c r="Y64" s="231"/>
      <c r="Z64" s="231"/>
    </row>
    <row r="65" spans="1:26" s="40" customFormat="1" ht="12.75">
      <c r="A65" s="232"/>
      <c r="B65" s="232"/>
      <c r="C65" s="232"/>
      <c r="D65" s="232"/>
      <c r="E65" s="232"/>
      <c r="F65" s="232"/>
      <c r="G65" s="232"/>
      <c r="H65" s="2"/>
      <c r="L65" s="231"/>
      <c r="M65" s="231"/>
      <c r="N65" s="231"/>
      <c r="O65" s="231"/>
      <c r="P65" s="231"/>
      <c r="Q65" s="231"/>
      <c r="R65" s="231"/>
      <c r="S65" s="231"/>
      <c r="T65" s="231"/>
      <c r="U65" s="231"/>
      <c r="V65" s="231"/>
      <c r="W65" s="231"/>
      <c r="X65" s="231"/>
      <c r="Y65" s="231"/>
      <c r="Z65" s="231"/>
    </row>
    <row r="66" spans="1:26" s="40" customFormat="1" ht="12.75">
      <c r="A66" s="232"/>
      <c r="B66" s="232"/>
      <c r="C66" s="232"/>
      <c r="D66" s="232"/>
      <c r="E66" s="232"/>
      <c r="F66" s="232"/>
      <c r="G66" s="232"/>
      <c r="H66" s="2"/>
      <c r="L66" s="231"/>
      <c r="M66" s="231"/>
      <c r="N66" s="231"/>
      <c r="O66" s="231"/>
      <c r="P66" s="231"/>
      <c r="Q66" s="231"/>
      <c r="R66" s="231"/>
      <c r="S66" s="231"/>
      <c r="T66" s="231"/>
      <c r="U66" s="231"/>
      <c r="V66" s="231"/>
      <c r="W66" s="231"/>
      <c r="X66" s="231"/>
      <c r="Y66" s="231"/>
      <c r="Z66" s="231"/>
    </row>
    <row r="67" spans="1:26" s="40" customFormat="1" ht="12.75">
      <c r="A67" s="232"/>
      <c r="B67" s="232"/>
      <c r="C67" s="232"/>
      <c r="D67" s="232"/>
      <c r="E67" s="232"/>
      <c r="F67" s="232"/>
      <c r="G67" s="232"/>
      <c r="H67" s="2"/>
      <c r="L67" s="231"/>
      <c r="M67" s="231"/>
      <c r="N67" s="231"/>
      <c r="O67" s="231"/>
      <c r="P67" s="231"/>
      <c r="Q67" s="231"/>
      <c r="R67" s="231"/>
      <c r="S67" s="231"/>
      <c r="T67" s="231"/>
      <c r="U67" s="231"/>
      <c r="V67" s="231"/>
      <c r="W67" s="231"/>
      <c r="X67" s="231"/>
      <c r="Y67" s="231"/>
      <c r="Z67" s="231"/>
    </row>
    <row r="68" spans="1:26" s="40" customFormat="1" ht="12.75">
      <c r="A68" s="232"/>
      <c r="B68" s="232"/>
      <c r="C68" s="232"/>
      <c r="D68" s="232"/>
      <c r="E68" s="232"/>
      <c r="F68" s="232"/>
      <c r="G68" s="232"/>
      <c r="H68" s="2"/>
      <c r="L68" s="231"/>
      <c r="M68" s="231"/>
      <c r="N68" s="231"/>
      <c r="O68" s="231"/>
      <c r="P68" s="231"/>
      <c r="Q68" s="231"/>
      <c r="R68" s="231"/>
      <c r="S68" s="231"/>
      <c r="T68" s="231"/>
      <c r="U68" s="231"/>
      <c r="V68" s="231"/>
      <c r="W68" s="231"/>
      <c r="X68" s="231"/>
      <c r="Y68" s="231"/>
      <c r="Z68" s="231"/>
    </row>
    <row r="69" spans="1:26" s="40" customFormat="1" ht="12.75">
      <c r="A69" s="232"/>
      <c r="B69" s="232"/>
      <c r="C69" s="232"/>
      <c r="D69" s="232"/>
      <c r="E69" s="232"/>
      <c r="F69" s="232"/>
      <c r="G69" s="232"/>
      <c r="H69" s="2"/>
      <c r="L69" s="231"/>
      <c r="M69" s="231"/>
      <c r="N69" s="231"/>
      <c r="O69" s="231"/>
      <c r="P69" s="231"/>
      <c r="Q69" s="231"/>
      <c r="R69" s="231"/>
      <c r="S69" s="231"/>
      <c r="T69" s="231"/>
      <c r="U69" s="231"/>
      <c r="V69" s="231"/>
      <c r="W69" s="231"/>
      <c r="X69" s="231"/>
      <c r="Y69" s="231"/>
      <c r="Z69" s="231"/>
    </row>
    <row r="70" spans="1:26" s="40" customFormat="1" ht="12.75">
      <c r="A70" s="232"/>
      <c r="B70" s="232"/>
      <c r="C70" s="232"/>
      <c r="D70" s="232"/>
      <c r="E70" s="232"/>
      <c r="F70" s="232"/>
      <c r="G70" s="232"/>
      <c r="H70" s="2"/>
      <c r="L70" s="231"/>
      <c r="M70" s="231"/>
      <c r="N70" s="231"/>
      <c r="O70" s="231"/>
      <c r="P70" s="231"/>
      <c r="Q70" s="231"/>
      <c r="R70" s="231"/>
      <c r="S70" s="231"/>
      <c r="T70" s="231"/>
      <c r="U70" s="231"/>
      <c r="V70" s="231"/>
      <c r="W70" s="231"/>
      <c r="X70" s="231"/>
      <c r="Y70" s="231"/>
      <c r="Z70" s="231"/>
    </row>
    <row r="71" spans="1:26" s="40" customFormat="1" ht="12.75">
      <c r="A71" s="232"/>
      <c r="B71" s="232"/>
      <c r="C71" s="232"/>
      <c r="D71" s="232"/>
      <c r="E71" s="232"/>
      <c r="F71" s="232"/>
      <c r="G71" s="232"/>
      <c r="H71" s="2"/>
      <c r="L71" s="231"/>
      <c r="M71" s="231"/>
      <c r="N71" s="231"/>
      <c r="O71" s="231"/>
      <c r="P71" s="231"/>
      <c r="Q71" s="231"/>
      <c r="R71" s="231"/>
      <c r="S71" s="231"/>
      <c r="T71" s="231"/>
      <c r="U71" s="231"/>
      <c r="V71" s="231"/>
      <c r="W71" s="231"/>
      <c r="X71" s="231"/>
      <c r="Y71" s="231"/>
      <c r="Z71" s="231"/>
    </row>
    <row r="72" spans="1:26" s="40" customFormat="1" ht="12.75">
      <c r="A72" s="232"/>
      <c r="B72" s="232"/>
      <c r="C72" s="232"/>
      <c r="D72" s="232"/>
      <c r="E72" s="232"/>
      <c r="F72" s="232"/>
      <c r="G72" s="232"/>
      <c r="H72" s="2"/>
      <c r="L72" s="231"/>
      <c r="M72" s="231"/>
      <c r="N72" s="231"/>
      <c r="O72" s="231"/>
      <c r="P72" s="231"/>
      <c r="Q72" s="231"/>
      <c r="R72" s="231"/>
      <c r="S72" s="231"/>
      <c r="T72" s="231"/>
      <c r="U72" s="231"/>
      <c r="V72" s="231"/>
      <c r="W72" s="231"/>
      <c r="X72" s="231"/>
      <c r="Y72" s="231"/>
      <c r="Z72" s="231"/>
    </row>
    <row r="73" spans="1:26" s="40" customFormat="1" ht="12.75">
      <c r="A73" s="232"/>
      <c r="B73" s="232"/>
      <c r="C73" s="232"/>
      <c r="D73" s="232"/>
      <c r="E73" s="232"/>
      <c r="F73" s="232"/>
      <c r="G73" s="232"/>
      <c r="H73" s="2"/>
      <c r="L73" s="231"/>
      <c r="M73" s="231"/>
      <c r="N73" s="231"/>
      <c r="O73" s="231"/>
      <c r="P73" s="231"/>
      <c r="Q73" s="231"/>
      <c r="R73" s="231"/>
      <c r="S73" s="231"/>
      <c r="T73" s="231"/>
      <c r="U73" s="231"/>
      <c r="V73" s="231"/>
      <c r="W73" s="231"/>
      <c r="X73" s="231"/>
      <c r="Y73" s="231"/>
      <c r="Z73" s="231"/>
    </row>
    <row r="74" spans="1:26" s="40" customFormat="1" ht="12.75">
      <c r="A74" s="232"/>
      <c r="B74" s="232"/>
      <c r="C74" s="232"/>
      <c r="D74" s="232"/>
      <c r="E74" s="232"/>
      <c r="F74" s="232"/>
      <c r="G74" s="232"/>
      <c r="H74" s="2"/>
      <c r="L74" s="231"/>
      <c r="M74" s="231"/>
      <c r="N74" s="231"/>
      <c r="O74" s="231"/>
      <c r="P74" s="231"/>
      <c r="Q74" s="231"/>
      <c r="R74" s="231"/>
      <c r="S74" s="231"/>
      <c r="T74" s="231"/>
      <c r="U74" s="231"/>
      <c r="V74" s="231"/>
      <c r="W74" s="231"/>
      <c r="X74" s="231"/>
      <c r="Y74" s="231"/>
      <c r="Z74" s="231"/>
    </row>
    <row r="75" spans="1:26" s="40" customFormat="1" ht="12.75">
      <c r="A75" s="232"/>
      <c r="B75" s="232"/>
      <c r="C75" s="232"/>
      <c r="D75" s="232"/>
      <c r="E75" s="232"/>
      <c r="F75" s="232"/>
      <c r="G75" s="232"/>
      <c r="H75" s="2"/>
      <c r="L75" s="231"/>
      <c r="M75" s="231"/>
      <c r="N75" s="231"/>
      <c r="O75" s="231"/>
      <c r="P75" s="231"/>
      <c r="Q75" s="231"/>
      <c r="R75" s="231"/>
      <c r="S75" s="231"/>
      <c r="T75" s="231"/>
      <c r="U75" s="231"/>
      <c r="V75" s="231"/>
      <c r="W75" s="231"/>
      <c r="X75" s="231"/>
      <c r="Y75" s="231"/>
      <c r="Z75" s="231"/>
    </row>
    <row r="76" spans="1:26" s="40" customFormat="1" ht="12.75">
      <c r="A76" s="232"/>
      <c r="B76" s="232"/>
      <c r="C76" s="232"/>
      <c r="D76" s="232"/>
      <c r="E76" s="232"/>
      <c r="F76" s="232"/>
      <c r="G76" s="232"/>
      <c r="H76" s="2"/>
      <c r="L76" s="231"/>
      <c r="M76" s="231"/>
      <c r="N76" s="231"/>
      <c r="O76" s="231"/>
      <c r="P76" s="231"/>
      <c r="Q76" s="231"/>
      <c r="R76" s="231"/>
      <c r="S76" s="231"/>
      <c r="T76" s="231"/>
      <c r="U76" s="231"/>
      <c r="V76" s="231"/>
      <c r="W76" s="231"/>
      <c r="X76" s="231"/>
      <c r="Y76" s="231"/>
      <c r="Z76" s="231"/>
    </row>
    <row r="77" spans="1:26" s="40" customFormat="1" ht="12.75">
      <c r="A77" s="232"/>
      <c r="B77" s="232"/>
      <c r="C77" s="232"/>
      <c r="D77" s="232"/>
      <c r="E77" s="232"/>
      <c r="F77" s="232"/>
      <c r="G77" s="232"/>
      <c r="H77" s="2"/>
      <c r="L77" s="231"/>
      <c r="M77" s="231"/>
      <c r="N77" s="231"/>
      <c r="O77" s="231"/>
      <c r="P77" s="231"/>
      <c r="Q77" s="231"/>
      <c r="R77" s="231"/>
      <c r="S77" s="231"/>
      <c r="T77" s="231"/>
      <c r="U77" s="231"/>
      <c r="V77" s="231"/>
      <c r="W77" s="231"/>
      <c r="X77" s="231"/>
      <c r="Y77" s="231"/>
      <c r="Z77" s="231"/>
    </row>
    <row r="78" spans="1:26" s="40" customFormat="1" ht="12.75">
      <c r="A78" s="2"/>
      <c r="B78" s="2"/>
      <c r="C78" s="2"/>
      <c r="D78" s="2"/>
      <c r="E78" s="2"/>
      <c r="F78" s="2"/>
      <c r="G78" s="2"/>
      <c r="H78" s="2"/>
      <c r="L78" s="231"/>
      <c r="M78" s="231"/>
      <c r="N78" s="231"/>
      <c r="O78" s="231"/>
      <c r="P78" s="231"/>
      <c r="Q78" s="231"/>
      <c r="R78" s="231"/>
      <c r="S78" s="231"/>
      <c r="T78" s="231"/>
      <c r="U78" s="231"/>
      <c r="V78" s="231"/>
      <c r="W78" s="231"/>
      <c r="X78" s="231"/>
      <c r="Y78" s="231"/>
      <c r="Z78" s="231"/>
    </row>
    <row r="79" spans="1:26" s="40" customFormat="1" ht="12.75">
      <c r="A79" s="2"/>
      <c r="B79" s="2"/>
      <c r="C79" s="2"/>
      <c r="D79" s="2"/>
      <c r="E79" s="2"/>
      <c r="F79" s="2"/>
      <c r="G79" s="2"/>
      <c r="H79" s="2"/>
      <c r="L79" s="231"/>
      <c r="M79" s="231"/>
      <c r="N79" s="231"/>
      <c r="O79" s="231"/>
      <c r="P79" s="231"/>
      <c r="Q79" s="231"/>
      <c r="R79" s="231"/>
      <c r="S79" s="231"/>
      <c r="T79" s="231"/>
      <c r="U79" s="231"/>
      <c r="V79" s="231"/>
      <c r="W79" s="231"/>
      <c r="X79" s="231"/>
      <c r="Y79" s="231"/>
      <c r="Z79" s="231"/>
    </row>
    <row r="80" spans="1:26" s="40" customFormat="1" ht="12.75">
      <c r="A80" s="2"/>
      <c r="B80" s="2"/>
      <c r="C80" s="2"/>
      <c r="D80" s="2"/>
      <c r="E80" s="2"/>
      <c r="F80" s="2"/>
      <c r="G80" s="2"/>
      <c r="H80" s="2"/>
      <c r="L80" s="231"/>
      <c r="M80" s="231"/>
      <c r="N80" s="231"/>
      <c r="O80" s="231"/>
      <c r="P80" s="231"/>
      <c r="Q80" s="231"/>
      <c r="R80" s="231"/>
      <c r="S80" s="231"/>
      <c r="T80" s="231"/>
      <c r="U80" s="231"/>
      <c r="V80" s="231"/>
      <c r="W80" s="231"/>
      <c r="X80" s="231"/>
      <c r="Y80" s="231"/>
      <c r="Z80" s="231"/>
    </row>
    <row r="81" spans="1:26" s="40" customFormat="1" ht="12.75">
      <c r="A81" s="2"/>
      <c r="B81" s="2"/>
      <c r="C81" s="2"/>
      <c r="D81" s="2"/>
      <c r="E81" s="2"/>
      <c r="F81" s="2"/>
      <c r="G81" s="2"/>
      <c r="H81" s="2"/>
      <c r="L81" s="231"/>
      <c r="M81" s="231"/>
      <c r="N81" s="231"/>
      <c r="O81" s="231"/>
      <c r="P81" s="231"/>
      <c r="Q81" s="231"/>
      <c r="R81" s="231"/>
      <c r="S81" s="231"/>
      <c r="T81" s="231"/>
      <c r="U81" s="231"/>
      <c r="V81" s="231"/>
      <c r="W81" s="231"/>
      <c r="X81" s="231"/>
      <c r="Y81" s="231"/>
      <c r="Z81" s="231"/>
    </row>
    <row r="82" spans="1:8" s="40" customFormat="1" ht="12.75">
      <c r="A82" s="2"/>
      <c r="B82" s="2"/>
      <c r="C82" s="2"/>
      <c r="D82" s="2"/>
      <c r="E82" s="2"/>
      <c r="F82" s="2"/>
      <c r="G82" s="2"/>
      <c r="H82" s="2"/>
    </row>
    <row r="83" spans="1:8" s="40" customFormat="1" ht="12.75">
      <c r="A83" s="2"/>
      <c r="B83" s="2"/>
      <c r="C83" s="2"/>
      <c r="D83" s="2"/>
      <c r="E83" s="2"/>
      <c r="F83" s="2"/>
      <c r="G83" s="2"/>
      <c r="H83" s="2"/>
    </row>
    <row r="84" spans="1:8" s="40" customFormat="1" ht="12.75">
      <c r="A84" s="2"/>
      <c r="B84" s="2"/>
      <c r="C84" s="2"/>
      <c r="D84" s="2"/>
      <c r="E84" s="2"/>
      <c r="F84" s="2"/>
      <c r="G84" s="2"/>
      <c r="H84" s="2"/>
    </row>
    <row r="85" spans="1:8" s="40" customFormat="1" ht="12.75">
      <c r="A85" s="2"/>
      <c r="B85" s="2"/>
      <c r="C85" s="2"/>
      <c r="D85" s="2"/>
      <c r="E85" s="2"/>
      <c r="F85" s="2"/>
      <c r="G85" s="2"/>
      <c r="H85" s="2"/>
    </row>
    <row r="86" spans="1:8" s="40" customFormat="1" ht="12.75">
      <c r="A86" s="2"/>
      <c r="B86" s="2"/>
      <c r="C86" s="2"/>
      <c r="D86" s="2"/>
      <c r="E86" s="2"/>
      <c r="F86" s="2"/>
      <c r="G86" s="2"/>
      <c r="H86" s="2"/>
    </row>
    <row r="87" spans="1:8" s="40" customFormat="1" ht="12.75">
      <c r="A87" s="2"/>
      <c r="B87" s="2"/>
      <c r="C87" s="2"/>
      <c r="D87" s="2"/>
      <c r="E87" s="2"/>
      <c r="F87" s="2"/>
      <c r="G87" s="2"/>
      <c r="H87" s="2"/>
    </row>
    <row r="88" spans="1:8" s="40" customFormat="1" ht="12.75">
      <c r="A88" s="2"/>
      <c r="B88" s="2"/>
      <c r="C88" s="2"/>
      <c r="D88" s="2"/>
      <c r="E88" s="2"/>
      <c r="F88" s="2"/>
      <c r="G88" s="2"/>
      <c r="H88" s="2"/>
    </row>
    <row r="89" spans="1:8" s="40" customFormat="1" ht="12.75">
      <c r="A89" s="2"/>
      <c r="B89" s="2"/>
      <c r="C89" s="2"/>
      <c r="D89" s="2"/>
      <c r="E89" s="2"/>
      <c r="F89" s="2"/>
      <c r="G89" s="2"/>
      <c r="H89" s="2"/>
    </row>
    <row r="90" spans="1:8" s="40" customFormat="1" ht="12.75">
      <c r="A90" s="2"/>
      <c r="B90" s="2"/>
      <c r="C90" s="2"/>
      <c r="D90" s="2"/>
      <c r="E90" s="2"/>
      <c r="F90" s="2"/>
      <c r="G90" s="2"/>
      <c r="H90" s="2"/>
    </row>
    <row r="91" spans="1:8" s="40" customFormat="1" ht="12.75">
      <c r="A91" s="2"/>
      <c r="B91" s="2"/>
      <c r="C91" s="2"/>
      <c r="D91" s="2"/>
      <c r="E91" s="2"/>
      <c r="F91" s="2"/>
      <c r="G91" s="2"/>
      <c r="H91" s="2"/>
    </row>
    <row r="92" spans="1:8" s="40" customFormat="1" ht="12.75">
      <c r="A92" s="2"/>
      <c r="B92" s="2"/>
      <c r="C92" s="2"/>
      <c r="D92" s="2"/>
      <c r="E92" s="2"/>
      <c r="F92" s="2"/>
      <c r="G92" s="2"/>
      <c r="H92" s="2"/>
    </row>
    <row r="93" spans="1:8" s="40" customFormat="1" ht="12.75">
      <c r="A93" s="2"/>
      <c r="B93" s="2"/>
      <c r="C93" s="2"/>
      <c r="D93" s="2"/>
      <c r="E93" s="2"/>
      <c r="F93" s="2"/>
      <c r="G93" s="2"/>
      <c r="H93" s="2"/>
    </row>
    <row r="94" spans="1:8" s="40" customFormat="1" ht="12.75">
      <c r="A94" s="2"/>
      <c r="B94" s="2"/>
      <c r="C94" s="2"/>
      <c r="D94" s="2"/>
      <c r="E94" s="2"/>
      <c r="F94" s="2"/>
      <c r="G94" s="2"/>
      <c r="H94" s="2"/>
    </row>
    <row r="95" spans="1:8" s="40" customFormat="1" ht="12.75">
      <c r="A95" s="2"/>
      <c r="B95" s="2"/>
      <c r="C95" s="2"/>
      <c r="D95" s="2"/>
      <c r="E95" s="2"/>
      <c r="F95" s="2"/>
      <c r="G95" s="2"/>
      <c r="H95" s="2"/>
    </row>
    <row r="96" spans="1:8" s="40" customFormat="1" ht="12.75">
      <c r="A96" s="2"/>
      <c r="B96" s="2"/>
      <c r="C96" s="2"/>
      <c r="D96" s="2"/>
      <c r="E96" s="2"/>
      <c r="F96" s="2"/>
      <c r="G96" s="2"/>
      <c r="H96" s="2"/>
    </row>
    <row r="97" spans="1:8" s="40" customFormat="1" ht="12.75">
      <c r="A97" s="2"/>
      <c r="B97" s="2"/>
      <c r="C97" s="2"/>
      <c r="D97" s="2"/>
      <c r="E97" s="2"/>
      <c r="F97" s="2"/>
      <c r="G97" s="2"/>
      <c r="H97" s="2"/>
    </row>
  </sheetData>
  <sheetProtection selectLockedCells="1" selectUnlockedCells="1"/>
  <mergeCells count="9">
    <mergeCell ref="A50:H50"/>
    <mergeCell ref="A51:H51"/>
    <mergeCell ref="A52:H52"/>
    <mergeCell ref="A7:H7"/>
    <mergeCell ref="A31:H31"/>
    <mergeCell ref="A36:H36"/>
    <mergeCell ref="A37:H37"/>
    <mergeCell ref="A38:H38"/>
    <mergeCell ref="A40:H40"/>
  </mergeCells>
  <dataValidations count="5">
    <dataValidation type="date" showErrorMessage="1" sqref="C9:F9 F18:G18 B17:D17">
      <formula1>40087</formula1>
      <formula2>40268</formula2>
    </dataValidation>
    <dataValidation type="list" allowBlank="1" showErrorMessage="1" sqref="C18:C20 C41">
      <formula1>#REF!</formula1>
      <formula2>0</formula2>
    </dataValidation>
    <dataValidation type="date" showErrorMessage="1" sqref="A17">
      <formula1>44713</formula1>
      <formula2>44955</formula2>
    </dataValidation>
    <dataValidation type="list" allowBlank="1" showErrorMessage="1" sqref="A24">
      <formula1>$J$10:$J$21</formula1>
      <formula2>0</formula2>
    </dataValidation>
    <dataValidation type="list" allowBlank="1" showErrorMessage="1" sqref="C10:F10">
      <formula1>$J$10:$J$19</formula1>
      <formula2>0</formula2>
    </dataValidation>
  </dataValidations>
  <hyperlinks>
    <hyperlink ref="A31" r:id="rId1" display="Please make cheques payable to Soaring Safaris and address to:  SR Lynn and Co, 4 Warren Yard, Wolverton Mill, Milton Keynes, MK12 V5NW, or if it is more convenient you can make a direct transfer into our bank account and just advise SR Lynn and Co by ema"/>
    <hyperlink ref="A52" r:id="rId2" display="Internet: www.soaring-safaris.com    Email: rbradley@soaring-safaris.com"/>
  </hyperlinks>
  <printOptions/>
  <pageMargins left="0.7479166666666667" right="0.5902777777777778" top="0.19652777777777777" bottom="0.5902777777777777" header="0.5118055555555555" footer="0.5118055555555555"/>
  <pageSetup horizontalDpi="300" verticalDpi="300" orientation="portrait" paperSize="9" r:id="rId4"/>
  <headerFooter alignWithMargins="0">
    <oddFooter>&amp;R&amp;8Hire invoice € 2010-11 v1</oddFooter>
  </headerFooter>
  <drawing r:id="rId3"/>
</worksheet>
</file>

<file path=xl/worksheets/sheet3.xml><?xml version="1.0" encoding="utf-8"?>
<worksheet xmlns="http://schemas.openxmlformats.org/spreadsheetml/2006/main" xmlns:r="http://schemas.openxmlformats.org/officeDocument/2006/relationships">
  <dimension ref="A5:S96"/>
  <sheetViews>
    <sheetView showGridLines="0" zoomScalePageLayoutView="0" workbookViewId="0" topLeftCell="A49">
      <selection activeCell="I83" sqref="I83"/>
    </sheetView>
  </sheetViews>
  <sheetFormatPr defaultColWidth="0" defaultRowHeight="12.75"/>
  <cols>
    <col min="1" max="1" width="1.0078125" style="41" customWidth="1"/>
    <col min="2" max="3" width="6.83203125" style="41" customWidth="1"/>
    <col min="4" max="4" width="11.83203125" style="41" customWidth="1"/>
    <col min="5" max="17" width="6.83203125" style="41" customWidth="1"/>
    <col min="18" max="18" width="1.0078125" style="41" customWidth="1"/>
    <col min="19" max="19" width="0.1640625" style="41" customWidth="1"/>
    <col min="20" max="16384" width="0" style="41" hidden="1" customWidth="1"/>
  </cols>
  <sheetData>
    <row r="5" spans="5:15" ht="46.5" customHeight="1">
      <c r="E5" s="42"/>
      <c r="F5" s="42"/>
      <c r="G5" s="42"/>
      <c r="H5" s="42"/>
      <c r="I5" s="42"/>
      <c r="J5" s="42"/>
      <c r="K5" s="42"/>
      <c r="L5" s="42"/>
      <c r="M5" s="42"/>
      <c r="N5" s="42"/>
      <c r="O5" s="42"/>
    </row>
    <row r="6" spans="1:17" s="45" customFormat="1" ht="30" customHeight="1">
      <c r="A6" s="43"/>
      <c r="B6" s="44"/>
      <c r="C6" s="240" t="s">
        <v>25</v>
      </c>
      <c r="D6" s="240"/>
      <c r="E6" s="240"/>
      <c r="F6" s="240"/>
      <c r="G6" s="240"/>
      <c r="H6" s="240"/>
      <c r="I6" s="240"/>
      <c r="J6" s="240"/>
      <c r="K6" s="240"/>
      <c r="L6" s="240"/>
      <c r="M6" s="240"/>
      <c r="N6" s="240"/>
      <c r="O6" s="240"/>
      <c r="P6" s="240"/>
      <c r="Q6" s="240"/>
    </row>
    <row r="7" spans="1:17" s="48" customFormat="1" ht="18.75">
      <c r="A7" s="46"/>
      <c r="B7" s="47"/>
      <c r="C7" s="241" t="s">
        <v>26</v>
      </c>
      <c r="D7" s="241"/>
      <c r="E7" s="241"/>
      <c r="F7" s="241"/>
      <c r="G7" s="241"/>
      <c r="H7" s="241"/>
      <c r="I7" s="241"/>
      <c r="J7" s="241"/>
      <c r="K7" s="241"/>
      <c r="L7" s="241"/>
      <c r="M7" s="241"/>
      <c r="N7" s="241"/>
      <c r="O7" s="241"/>
      <c r="P7" s="241"/>
      <c r="Q7" s="241"/>
    </row>
    <row r="8" spans="2:17" s="49" customFormat="1" ht="11.25">
      <c r="B8" s="50"/>
      <c r="C8" s="242" t="s">
        <v>27</v>
      </c>
      <c r="D8" s="242"/>
      <c r="E8" s="242"/>
      <c r="F8" s="242"/>
      <c r="G8" s="242"/>
      <c r="H8" s="242"/>
      <c r="I8" s="242"/>
      <c r="J8" s="242"/>
      <c r="K8" s="242"/>
      <c r="L8" s="242"/>
      <c r="M8" s="242"/>
      <c r="N8" s="242"/>
      <c r="O8" s="242"/>
      <c r="P8" s="242"/>
      <c r="Q8" s="242"/>
    </row>
    <row r="9" s="243" customFormat="1" ht="12.75">
      <c r="A9" s="243" t="s">
        <v>28</v>
      </c>
    </row>
    <row r="10" spans="1:17" s="53" customFormat="1" ht="14.25" customHeight="1">
      <c r="A10" s="51"/>
      <c r="B10" s="52"/>
      <c r="C10" s="52" t="s">
        <v>29</v>
      </c>
      <c r="D10" s="52"/>
      <c r="E10" s="52"/>
      <c r="F10" s="52"/>
      <c r="G10" s="51"/>
      <c r="H10" s="51"/>
      <c r="I10" s="51"/>
      <c r="J10" s="51"/>
      <c r="K10" s="51"/>
      <c r="L10" s="51"/>
      <c r="M10" s="51"/>
      <c r="N10" s="51"/>
      <c r="O10" s="51"/>
      <c r="P10" s="51"/>
      <c r="Q10" s="51"/>
    </row>
    <row r="11" spans="1:17" s="53" customFormat="1" ht="14.25" customHeight="1">
      <c r="A11" s="51"/>
      <c r="B11" s="52"/>
      <c r="C11" s="52" t="s">
        <v>30</v>
      </c>
      <c r="D11" s="52"/>
      <c r="E11" s="52"/>
      <c r="F11" s="52"/>
      <c r="G11" s="51"/>
      <c r="H11" s="51"/>
      <c r="I11" s="51"/>
      <c r="J11" s="51"/>
      <c r="K11" s="51"/>
      <c r="L11" s="51"/>
      <c r="M11" s="51"/>
      <c r="N11" s="51"/>
      <c r="O11" s="51"/>
      <c r="P11" s="51"/>
      <c r="Q11" s="51"/>
    </row>
    <row r="12" spans="1:17" s="53" customFormat="1" ht="14.25" customHeight="1">
      <c r="A12" s="51"/>
      <c r="B12" s="52"/>
      <c r="C12" s="52" t="s">
        <v>31</v>
      </c>
      <c r="D12" s="52"/>
      <c r="E12" s="52"/>
      <c r="F12" s="52"/>
      <c r="G12" s="51"/>
      <c r="H12" s="51"/>
      <c r="I12" s="51"/>
      <c r="J12" s="51"/>
      <c r="K12" s="51"/>
      <c r="L12" s="51"/>
      <c r="M12" s="51"/>
      <c r="N12" s="51"/>
      <c r="O12" s="51"/>
      <c r="P12" s="51"/>
      <c r="Q12" s="51"/>
    </row>
    <row r="13" spans="1:18" s="53" customFormat="1" ht="14.25" customHeight="1">
      <c r="A13" s="54"/>
      <c r="B13" s="55"/>
      <c r="C13" s="55" t="s">
        <v>32</v>
      </c>
      <c r="D13" s="55"/>
      <c r="E13" s="55"/>
      <c r="F13" s="55"/>
      <c r="G13" s="56"/>
      <c r="H13" s="56"/>
      <c r="I13" s="56"/>
      <c r="J13" s="56"/>
      <c r="K13" s="56"/>
      <c r="L13" s="56"/>
      <c r="M13" s="56"/>
      <c r="N13" s="56"/>
      <c r="O13" s="56"/>
      <c r="P13" s="56"/>
      <c r="Q13" s="56"/>
      <c r="R13" s="57"/>
    </row>
    <row r="14" spans="1:18" s="53" customFormat="1" ht="14.25" customHeight="1">
      <c r="A14" s="54"/>
      <c r="B14" s="58"/>
      <c r="C14" s="58"/>
      <c r="D14" s="58"/>
      <c r="E14" s="58"/>
      <c r="F14" s="58"/>
      <c r="G14" s="54"/>
      <c r="H14" s="54"/>
      <c r="I14" s="54"/>
      <c r="J14" s="54"/>
      <c r="K14" s="54"/>
      <c r="L14" s="54"/>
      <c r="M14" s="54"/>
      <c r="N14" s="54"/>
      <c r="O14" s="54"/>
      <c r="P14" s="54"/>
      <c r="Q14" s="54"/>
      <c r="R14" s="59"/>
    </row>
    <row r="15" spans="1:2" s="244" customFormat="1" ht="12.75">
      <c r="A15" s="11"/>
      <c r="B15" s="244" t="s">
        <v>33</v>
      </c>
    </row>
    <row r="16" spans="1:18" s="11" customFormat="1" ht="15" customHeight="1">
      <c r="A16" s="60"/>
      <c r="B16" s="245" t="s">
        <v>34</v>
      </c>
      <c r="C16" s="245"/>
      <c r="D16" s="245"/>
      <c r="E16" s="246" t="str">
        <f>'Booking Form'!C10</f>
        <v> </v>
      </c>
      <c r="F16" s="246"/>
      <c r="G16" s="246"/>
      <c r="H16" s="246"/>
      <c r="I16" s="246"/>
      <c r="J16" s="246"/>
      <c r="K16" s="246"/>
      <c r="L16" s="246"/>
      <c r="M16" s="246"/>
      <c r="N16" s="246"/>
      <c r="O16" s="246"/>
      <c r="P16" s="246"/>
      <c r="Q16" s="246"/>
      <c r="R16" s="246"/>
    </row>
    <row r="17" spans="1:18" s="19" customFormat="1" ht="15" customHeight="1">
      <c r="A17" s="60"/>
      <c r="B17" s="247" t="s">
        <v>35</v>
      </c>
      <c r="C17" s="247"/>
      <c r="D17" s="247"/>
      <c r="E17" s="248" t="str">
        <f>'Booking Form'!C11</f>
        <v> </v>
      </c>
      <c r="F17" s="248"/>
      <c r="G17" s="248"/>
      <c r="H17" s="248"/>
      <c r="I17" s="248"/>
      <c r="J17" s="248"/>
      <c r="K17" s="248"/>
      <c r="L17" s="248"/>
      <c r="M17" s="248"/>
      <c r="N17" s="248"/>
      <c r="O17" s="248"/>
      <c r="P17" s="248"/>
      <c r="Q17" s="248"/>
      <c r="R17" s="248"/>
    </row>
    <row r="18" spans="1:18" s="11" customFormat="1" ht="15" customHeight="1">
      <c r="A18" s="60"/>
      <c r="B18" s="249" t="s">
        <v>36</v>
      </c>
      <c r="C18" s="249"/>
      <c r="D18" s="249"/>
      <c r="E18" s="250" t="s">
        <v>2</v>
      </c>
      <c r="F18" s="250"/>
      <c r="G18" s="250"/>
      <c r="H18" s="250"/>
      <c r="I18" s="249" t="s">
        <v>37</v>
      </c>
      <c r="J18" s="249"/>
      <c r="K18" s="249"/>
      <c r="L18" s="249"/>
      <c r="M18" s="251" t="str">
        <f>'Booking Form'!C14</f>
        <v> </v>
      </c>
      <c r="N18" s="251"/>
      <c r="O18" s="251"/>
      <c r="P18" s="251"/>
      <c r="Q18" s="251"/>
      <c r="R18" s="251"/>
    </row>
    <row r="19" spans="1:18" s="11" customFormat="1" ht="15" customHeight="1">
      <c r="A19" s="60"/>
      <c r="B19" s="249" t="s">
        <v>38</v>
      </c>
      <c r="C19" s="249"/>
      <c r="D19" s="249"/>
      <c r="E19" s="250" t="s">
        <v>39</v>
      </c>
      <c r="F19" s="250"/>
      <c r="G19" s="250"/>
      <c r="H19" s="250"/>
      <c r="I19" s="249" t="s">
        <v>40</v>
      </c>
      <c r="J19" s="249"/>
      <c r="K19" s="249"/>
      <c r="L19" s="249"/>
      <c r="M19" s="252" t="str">
        <f>'Booking Form'!H14</f>
        <v> </v>
      </c>
      <c r="N19" s="252"/>
      <c r="O19" s="252"/>
      <c r="P19" s="252"/>
      <c r="Q19" s="252"/>
      <c r="R19" s="252"/>
    </row>
    <row r="20" spans="1:18" s="11" customFormat="1" ht="15" customHeight="1">
      <c r="A20" s="60"/>
      <c r="B20" s="249" t="s">
        <v>41</v>
      </c>
      <c r="C20" s="249"/>
      <c r="D20" s="249"/>
      <c r="E20" s="250" t="s">
        <v>2</v>
      </c>
      <c r="F20" s="250"/>
      <c r="G20" s="250"/>
      <c r="H20" s="250"/>
      <c r="I20" s="249" t="s">
        <v>42</v>
      </c>
      <c r="J20" s="249"/>
      <c r="K20" s="249"/>
      <c r="L20" s="249"/>
      <c r="M20" s="253" t="str">
        <f>'Booking Form'!F16</f>
        <v> </v>
      </c>
      <c r="N20" s="253"/>
      <c r="O20" s="253"/>
      <c r="P20" s="253"/>
      <c r="Q20" s="253"/>
      <c r="R20" s="253"/>
    </row>
    <row r="21" spans="1:18" s="11" customFormat="1" ht="15" customHeight="1">
      <c r="A21" s="60"/>
      <c r="B21" s="63" t="s">
        <v>43</v>
      </c>
      <c r="C21" s="64"/>
      <c r="D21" s="64"/>
      <c r="E21" s="65" t="s">
        <v>2</v>
      </c>
      <c r="F21" s="66"/>
      <c r="G21" s="66"/>
      <c r="H21" s="67"/>
      <c r="I21" s="26"/>
      <c r="J21" s="26"/>
      <c r="K21" s="26"/>
      <c r="L21" s="26"/>
      <c r="M21" s="68"/>
      <c r="N21" s="69"/>
      <c r="O21" s="69"/>
      <c r="P21" s="69"/>
      <c r="Q21" s="69"/>
      <c r="R21" s="70"/>
    </row>
    <row r="22" spans="1:18" s="11" customFormat="1" ht="15" customHeight="1">
      <c r="A22" s="60"/>
      <c r="B22" s="71" t="s">
        <v>44</v>
      </c>
      <c r="E22" s="72"/>
      <c r="F22" s="73"/>
      <c r="G22" s="73"/>
      <c r="H22" s="74"/>
      <c r="I22" s="26"/>
      <c r="J22" s="26"/>
      <c r="K22" s="26"/>
      <c r="L22" s="26"/>
      <c r="M22" s="68"/>
      <c r="N22" s="69"/>
      <c r="O22" s="69"/>
      <c r="P22" s="69"/>
      <c r="Q22" s="69"/>
      <c r="R22" s="70"/>
    </row>
    <row r="23" spans="1:18" s="11" customFormat="1" ht="15" customHeight="1">
      <c r="A23" s="60"/>
      <c r="B23" s="254" t="s">
        <v>45</v>
      </c>
      <c r="C23" s="254"/>
      <c r="D23" s="254"/>
      <c r="E23" s="254"/>
      <c r="F23" s="254"/>
      <c r="G23" s="254"/>
      <c r="H23" s="254"/>
      <c r="I23" s="255" t="s">
        <v>46</v>
      </c>
      <c r="J23" s="255"/>
      <c r="K23" s="255"/>
      <c r="L23" s="255"/>
      <c r="M23" s="255"/>
      <c r="N23" s="255"/>
      <c r="O23" s="255"/>
      <c r="P23" s="255"/>
      <c r="Q23" s="255"/>
      <c r="R23" s="255"/>
    </row>
    <row r="24" spans="1:18" s="11" customFormat="1" ht="15" customHeight="1">
      <c r="A24" s="60"/>
      <c r="B24" s="245" t="s">
        <v>47</v>
      </c>
      <c r="C24" s="245"/>
      <c r="D24" s="245"/>
      <c r="E24" s="246" t="s">
        <v>48</v>
      </c>
      <c r="F24" s="246"/>
      <c r="G24" s="246"/>
      <c r="H24" s="246"/>
      <c r="I24" s="245" t="s">
        <v>49</v>
      </c>
      <c r="J24" s="245"/>
      <c r="K24" s="245"/>
      <c r="L24" s="245"/>
      <c r="M24" s="256" t="str">
        <f>'Booking Form'!C34</f>
        <v> </v>
      </c>
      <c r="N24" s="256"/>
      <c r="O24" s="256"/>
      <c r="P24" s="256"/>
      <c r="Q24" s="256"/>
      <c r="R24" s="256"/>
    </row>
    <row r="25" spans="1:19" s="11" customFormat="1" ht="15" customHeight="1">
      <c r="A25" s="60"/>
      <c r="B25" s="249" t="s">
        <v>50</v>
      </c>
      <c r="C25" s="249"/>
      <c r="D25" s="249"/>
      <c r="E25" s="250" t="s">
        <v>51</v>
      </c>
      <c r="F25" s="250"/>
      <c r="G25" s="250"/>
      <c r="H25" s="250"/>
      <c r="I25" s="249" t="s">
        <v>52</v>
      </c>
      <c r="J25" s="249"/>
      <c r="K25" s="249"/>
      <c r="L25" s="249"/>
      <c r="M25" s="252" t="s">
        <v>2</v>
      </c>
      <c r="N25" s="252"/>
      <c r="O25" s="252"/>
      <c r="P25" s="252"/>
      <c r="Q25" s="252"/>
      <c r="R25" s="252"/>
      <c r="S25" s="252"/>
    </row>
    <row r="26" spans="1:19" s="11" customFormat="1" ht="15" customHeight="1">
      <c r="A26" s="60"/>
      <c r="B26" s="249" t="s">
        <v>53</v>
      </c>
      <c r="C26" s="249"/>
      <c r="D26" s="249"/>
      <c r="E26" s="250" t="s">
        <v>2</v>
      </c>
      <c r="F26" s="250"/>
      <c r="G26" s="250"/>
      <c r="H26" s="250"/>
      <c r="I26" s="249" t="s">
        <v>54</v>
      </c>
      <c r="J26" s="249"/>
      <c r="K26" s="249"/>
      <c r="L26" s="249"/>
      <c r="M26" s="249"/>
      <c r="N26" s="249"/>
      <c r="O26" s="249"/>
      <c r="P26" s="249"/>
      <c r="Q26" s="249"/>
      <c r="R26" s="249"/>
      <c r="S26" s="249"/>
    </row>
    <row r="27" spans="1:18" s="11" customFormat="1" ht="15" customHeight="1">
      <c r="A27" s="75"/>
      <c r="B27" s="257"/>
      <c r="C27" s="257"/>
      <c r="D27" s="257"/>
      <c r="E27" s="257"/>
      <c r="F27" s="257"/>
      <c r="G27" s="257"/>
      <c r="H27" s="257"/>
      <c r="I27" s="257"/>
      <c r="J27" s="257"/>
      <c r="K27" s="257"/>
      <c r="L27" s="257"/>
      <c r="M27" s="257"/>
      <c r="N27" s="257"/>
      <c r="O27" s="257"/>
      <c r="P27" s="257"/>
      <c r="Q27" s="257"/>
      <c r="R27" s="257"/>
    </row>
    <row r="28" spans="2:18" s="11" customFormat="1" ht="15" customHeight="1">
      <c r="B28" s="249" t="s">
        <v>55</v>
      </c>
      <c r="C28" s="249"/>
      <c r="D28" s="249"/>
      <c r="E28" s="258" t="str">
        <f>'Booking Form'!C39</f>
        <v> </v>
      </c>
      <c r="F28" s="258"/>
      <c r="G28" s="258"/>
      <c r="H28" s="258"/>
      <c r="I28" s="258"/>
      <c r="J28" s="258"/>
      <c r="K28" s="258"/>
      <c r="L28" s="258"/>
      <c r="M28" s="258"/>
      <c r="N28" s="258"/>
      <c r="O28" s="258"/>
      <c r="P28" s="258"/>
      <c r="Q28" s="258"/>
      <c r="R28" s="258"/>
    </row>
    <row r="29" spans="2:18" s="11" customFormat="1" ht="15" customHeight="1">
      <c r="B29" s="249" t="s">
        <v>56</v>
      </c>
      <c r="C29" s="249"/>
      <c r="D29" s="249"/>
      <c r="E29" s="252" t="str">
        <f>CONCATENATE('Booking Form'!C21,'Booking Form'!C22,'Booking Form'!C23,'Booking Form'!C24)</f>
        <v>    </v>
      </c>
      <c r="F29" s="252"/>
      <c r="G29" s="252"/>
      <c r="H29" s="252"/>
      <c r="I29" s="252"/>
      <c r="J29" s="252"/>
      <c r="K29" s="252"/>
      <c r="L29" s="252"/>
      <c r="M29" s="252"/>
      <c r="N29" s="252"/>
      <c r="O29" s="252"/>
      <c r="P29" s="252"/>
      <c r="Q29" s="252"/>
      <c r="R29" s="252"/>
    </row>
    <row r="30" spans="2:18" s="11" customFormat="1" ht="15" customHeight="1">
      <c r="B30" s="249" t="s">
        <v>57</v>
      </c>
      <c r="C30" s="249"/>
      <c r="D30" s="249"/>
      <c r="E30" s="252"/>
      <c r="F30" s="252"/>
      <c r="G30" s="252"/>
      <c r="H30" s="252"/>
      <c r="I30" s="259" t="s">
        <v>58</v>
      </c>
      <c r="J30" s="259"/>
      <c r="K30" s="259"/>
      <c r="L30" s="259"/>
      <c r="M30" s="252"/>
      <c r="N30" s="252"/>
      <c r="O30" s="252"/>
      <c r="P30" s="252"/>
      <c r="Q30" s="252"/>
      <c r="R30" s="62"/>
    </row>
    <row r="31" spans="2:18" s="11" customFormat="1" ht="15" customHeight="1">
      <c r="B31" s="61" t="s">
        <v>59</v>
      </c>
      <c r="C31" s="26"/>
      <c r="D31" s="76"/>
      <c r="E31" s="252" t="s">
        <v>60</v>
      </c>
      <c r="F31" s="252"/>
      <c r="G31" s="252"/>
      <c r="H31" s="252"/>
      <c r="I31" s="252"/>
      <c r="J31" s="252"/>
      <c r="K31" s="252"/>
      <c r="L31" s="252"/>
      <c r="M31" s="252"/>
      <c r="N31" s="252"/>
      <c r="O31" s="252"/>
      <c r="P31" s="252"/>
      <c r="Q31" s="252"/>
      <c r="R31" s="62"/>
    </row>
    <row r="32" spans="2:18" s="11" customFormat="1" ht="15" customHeight="1">
      <c r="B32" s="249" t="s">
        <v>61</v>
      </c>
      <c r="C32" s="249"/>
      <c r="D32" s="249"/>
      <c r="E32" s="260" t="s">
        <v>62</v>
      </c>
      <c r="F32" s="260"/>
      <c r="G32" s="260"/>
      <c r="H32" s="260"/>
      <c r="I32" s="261" t="s">
        <v>57</v>
      </c>
      <c r="J32" s="261"/>
      <c r="K32" s="261"/>
      <c r="L32" s="261"/>
      <c r="M32" s="262">
        <v>9303</v>
      </c>
      <c r="N32" s="262"/>
      <c r="O32" s="262"/>
      <c r="P32" s="262"/>
      <c r="Q32" s="262"/>
      <c r="R32" s="62"/>
    </row>
    <row r="33" spans="2:18" s="11" customFormat="1" ht="18" customHeight="1">
      <c r="B33" s="249" t="s">
        <v>63</v>
      </c>
      <c r="C33" s="249"/>
      <c r="D33" s="249"/>
      <c r="E33" s="263" t="str">
        <f>'Booking Form'!B31</f>
        <v> </v>
      </c>
      <c r="F33" s="263"/>
      <c r="G33" s="263"/>
      <c r="H33" s="263"/>
      <c r="I33" s="264" t="s">
        <v>64</v>
      </c>
      <c r="J33" s="264"/>
      <c r="K33" s="264"/>
      <c r="L33" s="264"/>
      <c r="M33" s="263" t="str">
        <f>'Booking Form'!F31</f>
        <v> </v>
      </c>
      <c r="N33" s="263"/>
      <c r="O33" s="263"/>
      <c r="P33" s="263"/>
      <c r="Q33" s="263"/>
      <c r="R33" s="263"/>
    </row>
    <row r="34" spans="2:18" s="11" customFormat="1" ht="18" customHeight="1">
      <c r="B34" s="249" t="s">
        <v>65</v>
      </c>
      <c r="C34" s="249"/>
      <c r="D34" s="249"/>
      <c r="E34" s="263" t="str">
        <f>'Booking Form'!H31</f>
        <v> </v>
      </c>
      <c r="F34" s="263"/>
      <c r="G34" s="263"/>
      <c r="H34" s="263"/>
      <c r="I34" s="264" t="s">
        <v>66</v>
      </c>
      <c r="J34" s="264"/>
      <c r="K34" s="264"/>
      <c r="L34" s="264"/>
      <c r="M34" s="252"/>
      <c r="N34" s="252"/>
      <c r="O34" s="252"/>
      <c r="P34" s="252"/>
      <c r="Q34" s="252"/>
      <c r="R34" s="252"/>
    </row>
    <row r="35" spans="2:18" s="11" customFormat="1" ht="18" customHeight="1">
      <c r="B35" s="64" t="s">
        <v>2</v>
      </c>
      <c r="C35" s="64"/>
      <c r="D35" s="64"/>
      <c r="E35" s="77"/>
      <c r="F35" s="77"/>
      <c r="G35" s="77"/>
      <c r="H35" s="77"/>
      <c r="I35" s="77"/>
      <c r="J35" s="77"/>
      <c r="K35" s="77"/>
      <c r="L35" s="77"/>
      <c r="M35" s="77"/>
      <c r="N35" s="77"/>
      <c r="O35" s="77"/>
      <c r="P35" s="77"/>
      <c r="Q35" s="77"/>
      <c r="R35" s="77"/>
    </row>
    <row r="36" spans="2:18" s="11" customFormat="1" ht="18" customHeight="1">
      <c r="B36" s="244" t="s">
        <v>67</v>
      </c>
      <c r="C36" s="244"/>
      <c r="D36" s="244"/>
      <c r="E36" s="244"/>
      <c r="F36" s="244"/>
      <c r="G36" s="244"/>
      <c r="H36" s="244"/>
      <c r="I36" s="244"/>
      <c r="J36" s="244"/>
      <c r="K36" s="244"/>
      <c r="L36" s="244"/>
      <c r="M36" s="244"/>
      <c r="N36" s="244"/>
      <c r="O36" s="244"/>
      <c r="P36" s="244"/>
      <c r="Q36" s="244"/>
      <c r="R36" s="244"/>
    </row>
    <row r="37" spans="2:18" s="11" customFormat="1" ht="18" customHeight="1">
      <c r="B37" s="249" t="s">
        <v>68</v>
      </c>
      <c r="C37" s="249"/>
      <c r="D37" s="249"/>
      <c r="E37" s="252" t="str">
        <f>'Booking Form'!C53</f>
        <v> </v>
      </c>
      <c r="F37" s="252"/>
      <c r="G37" s="252"/>
      <c r="H37" s="252"/>
      <c r="I37" s="264" t="s">
        <v>69</v>
      </c>
      <c r="J37" s="264"/>
      <c r="K37" s="264"/>
      <c r="L37" s="264"/>
      <c r="M37" s="252" t="s">
        <v>70</v>
      </c>
      <c r="N37" s="252"/>
      <c r="O37" s="252"/>
      <c r="P37" s="252"/>
      <c r="Q37" s="252"/>
      <c r="R37" s="252"/>
    </row>
    <row r="38" spans="2:18" s="11" customFormat="1" ht="18" customHeight="1">
      <c r="B38" s="249" t="s">
        <v>71</v>
      </c>
      <c r="C38" s="249"/>
      <c r="D38" s="249"/>
      <c r="E38" s="265" t="str">
        <f>'Booking Form'!B60</f>
        <v> </v>
      </c>
      <c r="F38" s="265"/>
      <c r="G38" s="265"/>
      <c r="H38" s="265"/>
      <c r="I38" s="266" t="s">
        <v>72</v>
      </c>
      <c r="J38" s="266"/>
      <c r="K38" s="266"/>
      <c r="L38" s="266"/>
      <c r="M38" s="267" t="str">
        <f>'Booking Form'!C58</f>
        <v> </v>
      </c>
      <c r="N38" s="267"/>
      <c r="O38" s="267"/>
      <c r="P38" s="267"/>
      <c r="Q38" s="267"/>
      <c r="R38" s="267"/>
    </row>
    <row r="39" spans="2:19" s="11" customFormat="1" ht="18" customHeight="1">
      <c r="B39" s="249" t="s">
        <v>73</v>
      </c>
      <c r="C39" s="249"/>
      <c r="D39" s="249"/>
      <c r="E39" s="252" t="str">
        <f>CONCATENATE('Booking Form'!C54," ",'Booking Form'!C55," ",'Booking Form'!C56," ",'Booking Form'!C57)</f>
        <v>       </v>
      </c>
      <c r="F39" s="252"/>
      <c r="G39" s="252"/>
      <c r="H39" s="252"/>
      <c r="I39" s="252"/>
      <c r="J39" s="252"/>
      <c r="K39" s="252"/>
      <c r="L39" s="252"/>
      <c r="M39" s="252"/>
      <c r="N39" s="252"/>
      <c r="O39" s="252"/>
      <c r="P39" s="252"/>
      <c r="Q39" s="252"/>
      <c r="R39" s="252"/>
      <c r="S39" s="252"/>
    </row>
    <row r="40" spans="5:19" s="11" customFormat="1" ht="18" customHeight="1">
      <c r="E40" s="78"/>
      <c r="F40" s="78"/>
      <c r="G40" s="78"/>
      <c r="H40" s="78"/>
      <c r="I40" s="78"/>
      <c r="J40" s="78"/>
      <c r="K40" s="78"/>
      <c r="L40" s="78"/>
      <c r="M40" s="78"/>
      <c r="N40" s="78"/>
      <c r="O40" s="78"/>
      <c r="P40" s="78"/>
      <c r="Q40" s="78"/>
      <c r="R40" s="78"/>
      <c r="S40" s="79"/>
    </row>
    <row r="41" spans="2:18" s="11" customFormat="1" ht="18" customHeight="1">
      <c r="B41" s="268"/>
      <c r="C41" s="268"/>
      <c r="D41" s="268"/>
      <c r="E41" s="268"/>
      <c r="F41" s="268"/>
      <c r="G41" s="268"/>
      <c r="H41" s="268"/>
      <c r="I41" s="268"/>
      <c r="J41" s="268"/>
      <c r="K41" s="268"/>
      <c r="L41" s="268"/>
      <c r="M41" s="268"/>
      <c r="N41" s="268"/>
      <c r="O41" s="268"/>
      <c r="P41" s="268"/>
      <c r="Q41" s="268"/>
      <c r="R41" s="268"/>
    </row>
    <row r="42" spans="1:18" s="11" customFormat="1" ht="17.25" customHeight="1">
      <c r="A42" s="60"/>
      <c r="B42" s="269" t="s">
        <v>74</v>
      </c>
      <c r="C42" s="269"/>
      <c r="D42" s="269"/>
      <c r="E42" s="269"/>
      <c r="F42" s="269"/>
      <c r="G42" s="269"/>
      <c r="H42" s="269" t="s">
        <v>75</v>
      </c>
      <c r="I42" s="269"/>
      <c r="J42" s="269"/>
      <c r="K42" s="269"/>
      <c r="L42" s="269"/>
      <c r="M42" s="269"/>
      <c r="N42" s="269" t="s">
        <v>76</v>
      </c>
      <c r="O42" s="269"/>
      <c r="P42" s="269"/>
      <c r="Q42" s="269"/>
      <c r="R42" s="269"/>
    </row>
    <row r="43" spans="1:13" s="270" customFormat="1" ht="15" customHeight="1">
      <c r="A43" s="60"/>
      <c r="B43" s="270" t="s">
        <v>2</v>
      </c>
      <c r="H43" s="271" t="str">
        <f>CONCATENATE('Booking Form'!C10," ",'Booking Form'!C11)</f>
        <v>   </v>
      </c>
      <c r="I43" s="271"/>
      <c r="J43" s="271"/>
      <c r="K43" s="271"/>
      <c r="L43" s="271"/>
      <c r="M43" s="271"/>
    </row>
    <row r="44" spans="1:13" s="270" customFormat="1" ht="15" customHeight="1">
      <c r="A44" s="60"/>
      <c r="H44" s="271"/>
      <c r="I44" s="271"/>
      <c r="J44" s="271"/>
      <c r="K44" s="271"/>
      <c r="L44" s="271"/>
      <c r="M44" s="271"/>
    </row>
    <row r="45" spans="1:13" s="270" customFormat="1" ht="15" customHeight="1">
      <c r="A45" s="60"/>
      <c r="H45" s="271"/>
      <c r="I45" s="271"/>
      <c r="J45" s="271"/>
      <c r="K45" s="271"/>
      <c r="L45" s="271"/>
      <c r="M45" s="271"/>
    </row>
    <row r="46" spans="1:13" s="270" customFormat="1" ht="15.75" customHeight="1">
      <c r="A46" s="60"/>
      <c r="H46" s="271"/>
      <c r="I46" s="271"/>
      <c r="J46" s="271"/>
      <c r="K46" s="271"/>
      <c r="L46" s="271"/>
      <c r="M46" s="271"/>
    </row>
    <row r="47" spans="1:18" ht="15" customHeight="1">
      <c r="A47" s="60"/>
      <c r="B47" s="271" t="s">
        <v>77</v>
      </c>
      <c r="C47" s="271"/>
      <c r="D47" s="271"/>
      <c r="E47" s="271"/>
      <c r="F47" s="271"/>
      <c r="G47" s="271"/>
      <c r="H47" s="271" t="s">
        <v>75</v>
      </c>
      <c r="I47" s="271"/>
      <c r="J47" s="271"/>
      <c r="K47" s="271"/>
      <c r="L47" s="271"/>
      <c r="M47" s="271"/>
      <c r="N47" s="271" t="s">
        <v>76</v>
      </c>
      <c r="O47" s="271"/>
      <c r="P47" s="271"/>
      <c r="Q47" s="271"/>
      <c r="R47" s="271"/>
    </row>
    <row r="48" spans="1:18" ht="15.75" customHeight="1">
      <c r="A48" s="60"/>
      <c r="B48" s="249" t="s">
        <v>2</v>
      </c>
      <c r="C48" s="249"/>
      <c r="D48" s="249"/>
      <c r="E48" s="249"/>
      <c r="F48" s="249"/>
      <c r="G48" s="249"/>
      <c r="H48" s="272" t="s">
        <v>78</v>
      </c>
      <c r="I48" s="272"/>
      <c r="J48" s="272"/>
      <c r="K48" s="272"/>
      <c r="L48" s="272"/>
      <c r="M48" s="272"/>
      <c r="N48" s="249"/>
      <c r="O48" s="249"/>
      <c r="P48" s="249"/>
      <c r="Q48" s="249"/>
      <c r="R48" s="249"/>
    </row>
    <row r="49" spans="1:18" ht="15" customHeight="1">
      <c r="A49" s="60"/>
      <c r="B49" s="249"/>
      <c r="C49" s="249"/>
      <c r="D49" s="249"/>
      <c r="E49" s="249"/>
      <c r="F49" s="249"/>
      <c r="G49" s="249"/>
      <c r="H49" s="272"/>
      <c r="I49" s="272"/>
      <c r="J49" s="272"/>
      <c r="K49" s="272"/>
      <c r="L49" s="272"/>
      <c r="M49" s="272"/>
      <c r="N49" s="249"/>
      <c r="O49" s="249"/>
      <c r="P49" s="249"/>
      <c r="Q49" s="249"/>
      <c r="R49" s="249"/>
    </row>
    <row r="50" spans="1:18" ht="12.75" customHeight="1">
      <c r="A50" s="60"/>
      <c r="B50" s="249"/>
      <c r="C50" s="249"/>
      <c r="D50" s="249"/>
      <c r="E50" s="249"/>
      <c r="F50" s="249"/>
      <c r="G50" s="249"/>
      <c r="H50" s="272"/>
      <c r="I50" s="272"/>
      <c r="J50" s="272"/>
      <c r="K50" s="272"/>
      <c r="L50" s="272"/>
      <c r="M50" s="272"/>
      <c r="N50" s="249"/>
      <c r="O50" s="249"/>
      <c r="P50" s="249"/>
      <c r="Q50" s="249"/>
      <c r="R50" s="249"/>
    </row>
    <row r="51" spans="1:18" ht="15" customHeight="1">
      <c r="A51" s="60"/>
      <c r="B51" s="249"/>
      <c r="C51" s="249"/>
      <c r="D51" s="249"/>
      <c r="E51" s="249"/>
      <c r="F51" s="249"/>
      <c r="G51" s="249"/>
      <c r="H51" s="272"/>
      <c r="I51" s="272"/>
      <c r="J51" s="272"/>
      <c r="K51" s="272"/>
      <c r="L51" s="272"/>
      <c r="M51" s="272"/>
      <c r="N51" s="249"/>
      <c r="O51" s="249"/>
      <c r="P51" s="249"/>
      <c r="Q51" s="249"/>
      <c r="R51" s="249"/>
    </row>
    <row r="52" spans="1:18" ht="13.5" customHeight="1">
      <c r="A52" s="60"/>
      <c r="B52" s="273" t="s">
        <v>2</v>
      </c>
      <c r="C52" s="273"/>
      <c r="D52" s="273"/>
      <c r="E52" s="273"/>
      <c r="F52" s="273"/>
      <c r="G52" s="273"/>
      <c r="H52" s="273"/>
      <c r="I52" s="273"/>
      <c r="J52" s="273"/>
      <c r="K52" s="273"/>
      <c r="L52" s="273"/>
      <c r="M52" s="273"/>
      <c r="N52" s="273"/>
      <c r="O52" s="273"/>
      <c r="P52" s="273"/>
      <c r="Q52" s="273"/>
      <c r="R52" s="273"/>
    </row>
    <row r="53" spans="2:18" s="11" customFormat="1" ht="15" customHeight="1">
      <c r="B53" s="249" t="s">
        <v>79</v>
      </c>
      <c r="C53" s="249"/>
      <c r="D53" s="249"/>
      <c r="E53" s="249" t="s">
        <v>80</v>
      </c>
      <c r="F53" s="249"/>
      <c r="G53" s="249"/>
      <c r="H53" s="249"/>
      <c r="I53" s="249"/>
      <c r="J53" s="249"/>
      <c r="K53" s="249"/>
      <c r="L53" s="249"/>
      <c r="M53" s="249"/>
      <c r="N53" s="249"/>
      <c r="O53" s="249"/>
      <c r="P53" s="249"/>
      <c r="Q53" s="249"/>
      <c r="R53" s="249"/>
    </row>
    <row r="54" s="11" customFormat="1" ht="15.75" customHeight="1"/>
    <row r="55" spans="2:18" s="11" customFormat="1" ht="15" customHeight="1">
      <c r="B55" s="274" t="s">
        <v>81</v>
      </c>
      <c r="C55" s="274"/>
      <c r="D55" s="274"/>
      <c r="E55" s="274"/>
      <c r="F55" s="274"/>
      <c r="G55" s="274"/>
      <c r="H55" s="274"/>
      <c r="I55" s="274"/>
      <c r="J55" s="274"/>
      <c r="K55" s="274"/>
      <c r="L55" s="274"/>
      <c r="M55" s="274"/>
      <c r="N55" s="274"/>
      <c r="O55" s="274"/>
      <c r="P55" s="274"/>
      <c r="Q55" s="274"/>
      <c r="R55" s="274"/>
    </row>
    <row r="56" spans="2:18" s="11" customFormat="1" ht="13.5" customHeight="1">
      <c r="B56" s="275" t="s">
        <v>82</v>
      </c>
      <c r="C56" s="275"/>
      <c r="D56" s="275"/>
      <c r="E56" s="275"/>
      <c r="F56" s="275"/>
      <c r="G56" s="275"/>
      <c r="H56" s="275"/>
      <c r="I56" s="275"/>
      <c r="J56" s="275"/>
      <c r="K56" s="275"/>
      <c r="L56" s="275"/>
      <c r="M56" s="275"/>
      <c r="N56" s="275"/>
      <c r="O56" s="275"/>
      <c r="P56" s="275"/>
      <c r="Q56" s="275"/>
      <c r="R56" s="275"/>
    </row>
    <row r="57" spans="2:18" s="11" customFormat="1" ht="12.75" customHeight="1">
      <c r="B57" s="78"/>
      <c r="C57" s="78"/>
      <c r="D57" s="78"/>
      <c r="E57" s="276"/>
      <c r="F57" s="276"/>
      <c r="G57" s="276"/>
      <c r="H57" s="78"/>
      <c r="I57" s="78"/>
      <c r="J57" s="276"/>
      <c r="K57" s="276"/>
      <c r="L57" s="276"/>
      <c r="M57" s="78"/>
      <c r="N57" s="78"/>
      <c r="O57" s="277"/>
      <c r="P57" s="277"/>
      <c r="Q57" s="277"/>
      <c r="R57" s="78"/>
    </row>
    <row r="58" spans="2:18" s="11" customFormat="1" ht="12.75" customHeight="1">
      <c r="B58" s="245" t="s">
        <v>83</v>
      </c>
      <c r="C58" s="245"/>
      <c r="D58" s="245"/>
      <c r="E58" s="245"/>
      <c r="F58" s="245"/>
      <c r="G58" s="245"/>
      <c r="H58" s="245"/>
      <c r="I58" s="245"/>
      <c r="J58" s="245"/>
      <c r="K58" s="245"/>
      <c r="L58" s="245"/>
      <c r="M58" s="245"/>
      <c r="N58" s="281" t="s">
        <v>84</v>
      </c>
      <c r="O58" s="281"/>
      <c r="P58" s="281"/>
      <c r="Q58" s="281"/>
      <c r="R58" s="281"/>
    </row>
    <row r="59" spans="2:18" s="11" customFormat="1" ht="14.25" customHeight="1">
      <c r="B59" s="275" t="s">
        <v>85</v>
      </c>
      <c r="C59" s="275"/>
      <c r="D59" s="275"/>
      <c r="E59" s="275"/>
      <c r="F59" s="275"/>
      <c r="G59" s="275"/>
      <c r="H59" s="275"/>
      <c r="I59" s="275"/>
      <c r="J59" s="275"/>
      <c r="K59" s="275"/>
      <c r="L59" s="275"/>
      <c r="M59" s="275"/>
      <c r="N59" s="281"/>
      <c r="O59" s="281"/>
      <c r="P59" s="281"/>
      <c r="Q59" s="281"/>
      <c r="R59" s="281"/>
    </row>
    <row r="60" s="11" customFormat="1" ht="11.25" customHeight="1"/>
    <row r="61" spans="2:18" s="11" customFormat="1" ht="13.5" customHeight="1">
      <c r="B61" s="245" t="s">
        <v>86</v>
      </c>
      <c r="C61" s="245"/>
      <c r="D61" s="245"/>
      <c r="E61" s="245"/>
      <c r="F61" s="245"/>
      <c r="G61" s="245"/>
      <c r="H61" s="245"/>
      <c r="I61" s="245"/>
      <c r="J61" s="245"/>
      <c r="K61" s="245"/>
      <c r="L61" s="245"/>
      <c r="M61" s="245"/>
      <c r="N61" s="281" t="s">
        <v>87</v>
      </c>
      <c r="O61" s="281"/>
      <c r="P61" s="281"/>
      <c r="Q61" s="281"/>
      <c r="R61" s="281"/>
    </row>
    <row r="62" spans="2:18" s="11" customFormat="1" ht="12" customHeight="1">
      <c r="B62" s="275" t="s">
        <v>88</v>
      </c>
      <c r="C62" s="275"/>
      <c r="D62" s="275"/>
      <c r="E62" s="275"/>
      <c r="F62" s="275"/>
      <c r="G62" s="275"/>
      <c r="H62" s="275"/>
      <c r="I62" s="275"/>
      <c r="J62" s="275"/>
      <c r="K62" s="275"/>
      <c r="L62" s="275"/>
      <c r="M62" s="275"/>
      <c r="N62" s="281"/>
      <c r="O62" s="281"/>
      <c r="P62" s="281"/>
      <c r="Q62" s="281"/>
      <c r="R62" s="281"/>
    </row>
    <row r="63" spans="2:7" s="11" customFormat="1" ht="15" customHeight="1">
      <c r="B63" s="80"/>
      <c r="C63" s="80"/>
      <c r="D63" s="80"/>
      <c r="E63" s="80"/>
      <c r="F63" s="80"/>
      <c r="G63" s="80"/>
    </row>
    <row r="64" spans="2:18" s="11" customFormat="1" ht="15" customHeight="1">
      <c r="B64" s="278" t="s">
        <v>89</v>
      </c>
      <c r="C64" s="278"/>
      <c r="D64" s="278"/>
      <c r="E64" s="278"/>
      <c r="F64" s="278"/>
      <c r="G64" s="279" t="s">
        <v>90</v>
      </c>
      <c r="H64" s="279"/>
      <c r="I64" s="279"/>
      <c r="J64" s="279"/>
      <c r="K64" s="279"/>
      <c r="L64" s="279"/>
      <c r="M64" s="280" t="s">
        <v>91</v>
      </c>
      <c r="N64" s="280"/>
      <c r="O64" s="280"/>
      <c r="P64" s="280"/>
      <c r="Q64" s="280"/>
      <c r="R64" s="280"/>
    </row>
    <row r="65" spans="2:7" s="11" customFormat="1" ht="15" customHeight="1">
      <c r="B65" s="80"/>
      <c r="C65" s="80"/>
      <c r="D65" s="80"/>
      <c r="E65" s="80"/>
      <c r="F65" s="80"/>
      <c r="G65" s="80"/>
    </row>
    <row r="66" spans="2:7" s="11" customFormat="1" ht="13.5" customHeight="1">
      <c r="B66" s="80"/>
      <c r="C66" s="80"/>
      <c r="D66" s="80"/>
      <c r="E66" s="80"/>
      <c r="F66" s="80"/>
      <c r="G66" s="80"/>
    </row>
    <row r="67" spans="2:7" s="11" customFormat="1" ht="15" customHeight="1">
      <c r="B67" s="80"/>
      <c r="C67" s="80"/>
      <c r="D67" s="80"/>
      <c r="E67" s="80"/>
      <c r="F67" s="80"/>
      <c r="G67" s="80"/>
    </row>
    <row r="68" spans="2:7" s="11" customFormat="1" ht="4.5" customHeight="1">
      <c r="B68" s="80"/>
      <c r="C68" s="80"/>
      <c r="D68" s="80"/>
      <c r="E68" s="80"/>
      <c r="F68" s="80"/>
      <c r="G68" s="80"/>
    </row>
    <row r="69" spans="2:7" s="11" customFormat="1" ht="15" customHeight="1">
      <c r="B69" s="80"/>
      <c r="C69" s="80"/>
      <c r="D69" s="80"/>
      <c r="E69" s="80"/>
      <c r="F69" s="80"/>
      <c r="G69" s="80"/>
    </row>
    <row r="70" s="11" customFormat="1" ht="4.5" customHeight="1"/>
    <row r="71" s="11" customFormat="1" ht="4.5" customHeight="1"/>
    <row r="72" s="11" customFormat="1" ht="4.5" customHeight="1"/>
    <row r="73" spans="2:7" s="11" customFormat="1" ht="4.5" customHeight="1">
      <c r="B73" s="80"/>
      <c r="C73" s="80"/>
      <c r="D73" s="80"/>
      <c r="E73" s="80"/>
      <c r="F73" s="80"/>
      <c r="G73" s="80"/>
    </row>
    <row r="74" spans="2:7" s="11" customFormat="1" ht="15" customHeight="1">
      <c r="B74" s="80"/>
      <c r="C74" s="80"/>
      <c r="D74" s="80"/>
      <c r="E74" s="80"/>
      <c r="F74" s="80"/>
      <c r="G74" s="80"/>
    </row>
    <row r="75" spans="2:7" s="11" customFormat="1" ht="4.5" customHeight="1">
      <c r="B75" s="80"/>
      <c r="C75" s="80"/>
      <c r="D75" s="80"/>
      <c r="E75" s="80"/>
      <c r="F75" s="80"/>
      <c r="G75" s="80"/>
    </row>
    <row r="76" spans="2:7" s="11" customFormat="1" ht="4.5" customHeight="1">
      <c r="B76" s="80"/>
      <c r="C76" s="80"/>
      <c r="D76" s="80"/>
      <c r="E76" s="80"/>
      <c r="F76" s="80"/>
      <c r="G76" s="80"/>
    </row>
    <row r="77" spans="2:7" s="11" customFormat="1" ht="4.5" customHeight="1">
      <c r="B77" s="80"/>
      <c r="C77" s="80"/>
      <c r="D77" s="80"/>
      <c r="E77" s="80"/>
      <c r="F77" s="80"/>
      <c r="G77" s="80"/>
    </row>
    <row r="78" spans="2:7" s="11" customFormat="1" ht="15" customHeight="1">
      <c r="B78" s="80"/>
      <c r="C78" s="80"/>
      <c r="D78" s="80"/>
      <c r="E78" s="80"/>
      <c r="F78" s="80"/>
      <c r="G78" s="80"/>
    </row>
    <row r="79" spans="2:7" s="11" customFormat="1" ht="4.5" customHeight="1">
      <c r="B79" s="80"/>
      <c r="C79" s="80"/>
      <c r="D79" s="80"/>
      <c r="E79" s="80"/>
      <c r="F79" s="80"/>
      <c r="G79" s="80"/>
    </row>
    <row r="80" spans="2:7" s="11" customFormat="1" ht="4.5" customHeight="1">
      <c r="B80" s="80"/>
      <c r="C80" s="80"/>
      <c r="D80" s="80"/>
      <c r="E80" s="80"/>
      <c r="F80" s="80"/>
      <c r="G80" s="80"/>
    </row>
    <row r="81" spans="2:7" s="11" customFormat="1" ht="4.5" customHeight="1">
      <c r="B81" s="80"/>
      <c r="C81" s="80"/>
      <c r="D81" s="80"/>
      <c r="E81" s="80"/>
      <c r="F81" s="80"/>
      <c r="G81" s="80"/>
    </row>
    <row r="82" spans="2:7" s="11" customFormat="1" ht="4.5" customHeight="1">
      <c r="B82" s="80"/>
      <c r="C82" s="80"/>
      <c r="D82" s="80"/>
      <c r="E82" s="80"/>
      <c r="F82" s="80"/>
      <c r="G82" s="80"/>
    </row>
    <row r="83" spans="2:18" s="11" customFormat="1" ht="15" customHeight="1">
      <c r="B83" s="80"/>
      <c r="C83" s="80"/>
      <c r="D83" s="80"/>
      <c r="E83" s="80"/>
      <c r="F83" s="80"/>
      <c r="G83" s="80"/>
      <c r="R83" s="80"/>
    </row>
    <row r="84" spans="2:7" s="11" customFormat="1" ht="15" customHeight="1">
      <c r="B84" s="80"/>
      <c r="C84" s="80"/>
      <c r="D84" s="80"/>
      <c r="E84" s="80"/>
      <c r="F84" s="80"/>
      <c r="G84" s="80"/>
    </row>
    <row r="85" spans="2:7" s="11" customFormat="1" ht="4.5" customHeight="1">
      <c r="B85" s="80"/>
      <c r="C85" s="80"/>
      <c r="D85" s="80"/>
      <c r="E85" s="80"/>
      <c r="F85" s="80"/>
      <c r="G85" s="80"/>
    </row>
    <row r="86" spans="2:7" s="11" customFormat="1" ht="15" customHeight="1">
      <c r="B86" s="80"/>
      <c r="C86" s="80"/>
      <c r="D86" s="80"/>
      <c r="E86" s="80"/>
      <c r="F86" s="80"/>
      <c r="G86" s="80"/>
    </row>
    <row r="87" spans="2:7" s="11" customFormat="1" ht="4.5" customHeight="1">
      <c r="B87" s="80"/>
      <c r="C87" s="80"/>
      <c r="D87" s="80"/>
      <c r="E87" s="80"/>
      <c r="F87" s="80"/>
      <c r="G87" s="80"/>
    </row>
    <row r="88" spans="2:7" s="11" customFormat="1" ht="4.5" customHeight="1">
      <c r="B88" s="80"/>
      <c r="C88" s="80"/>
      <c r="D88" s="80"/>
      <c r="E88" s="80"/>
      <c r="F88" s="80"/>
      <c r="G88" s="80"/>
    </row>
    <row r="89" spans="2:7" s="11" customFormat="1" ht="15" customHeight="1">
      <c r="B89" s="80"/>
      <c r="C89" s="80"/>
      <c r="D89" s="80"/>
      <c r="E89" s="80"/>
      <c r="F89" s="80"/>
      <c r="G89" s="80"/>
    </row>
    <row r="90" spans="2:7" s="11" customFormat="1" ht="4.5" customHeight="1">
      <c r="B90" s="80"/>
      <c r="C90" s="80"/>
      <c r="D90" s="80"/>
      <c r="E90" s="80"/>
      <c r="F90" s="80"/>
      <c r="G90" s="80"/>
    </row>
    <row r="91" spans="2:7" s="11" customFormat="1" ht="4.5" customHeight="1">
      <c r="B91" s="80"/>
      <c r="C91" s="80"/>
      <c r="D91" s="80"/>
      <c r="E91" s="80"/>
      <c r="F91" s="80"/>
      <c r="G91" s="80"/>
    </row>
    <row r="92" spans="2:7" s="11" customFormat="1" ht="4.5" customHeight="1">
      <c r="B92" s="80"/>
      <c r="C92" s="80"/>
      <c r="D92" s="80"/>
      <c r="E92" s="80"/>
      <c r="F92" s="80"/>
      <c r="G92" s="80"/>
    </row>
    <row r="93" spans="2:7" s="11" customFormat="1" ht="12.75">
      <c r="B93" s="80"/>
      <c r="C93" s="80"/>
      <c r="D93" s="80"/>
      <c r="E93" s="80"/>
      <c r="F93" s="80"/>
      <c r="G93" s="80"/>
    </row>
    <row r="94" spans="2:18" s="11" customFormat="1" ht="12.75">
      <c r="B94" s="80"/>
      <c r="C94" s="80"/>
      <c r="D94" s="80"/>
      <c r="E94" s="80"/>
      <c r="F94" s="80"/>
      <c r="G94" s="80"/>
      <c r="R94" s="81"/>
    </row>
    <row r="95" spans="2:7" s="11" customFormat="1" ht="12.75">
      <c r="B95" s="80"/>
      <c r="C95" s="80"/>
      <c r="D95" s="80"/>
      <c r="E95" s="80"/>
      <c r="F95" s="80"/>
      <c r="G95" s="80"/>
    </row>
    <row r="96" spans="2:17" ht="12.75">
      <c r="B96" s="80"/>
      <c r="C96" s="80"/>
      <c r="D96" s="80"/>
      <c r="E96" s="80"/>
      <c r="F96" s="80"/>
      <c r="G96" s="80"/>
      <c r="H96" s="11"/>
      <c r="I96" s="11"/>
      <c r="J96" s="11"/>
      <c r="K96" s="11"/>
      <c r="L96" s="11"/>
      <c r="M96" s="11"/>
      <c r="N96" s="11"/>
      <c r="O96" s="11"/>
      <c r="P96" s="11"/>
      <c r="Q96" s="11"/>
    </row>
  </sheetData>
  <sheetProtection selectLockedCells="1" selectUnlockedCells="1"/>
  <mergeCells count="97">
    <mergeCell ref="B64:F64"/>
    <mergeCell ref="G64:L64"/>
    <mergeCell ref="M64:R64"/>
    <mergeCell ref="B58:M58"/>
    <mergeCell ref="N58:R59"/>
    <mergeCell ref="B59:M59"/>
    <mergeCell ref="B61:M61"/>
    <mergeCell ref="N61:R62"/>
    <mergeCell ref="B62:M62"/>
    <mergeCell ref="B52:R52"/>
    <mergeCell ref="B53:D53"/>
    <mergeCell ref="E53:R53"/>
    <mergeCell ref="B55:R55"/>
    <mergeCell ref="B56:R56"/>
    <mergeCell ref="E57:G57"/>
    <mergeCell ref="J57:L57"/>
    <mergeCell ref="O57:Q57"/>
    <mergeCell ref="B47:G47"/>
    <mergeCell ref="H47:M47"/>
    <mergeCell ref="N47:R47"/>
    <mergeCell ref="B48:G51"/>
    <mergeCell ref="H48:M51"/>
    <mergeCell ref="N48:R51"/>
    <mergeCell ref="B41:R41"/>
    <mergeCell ref="B42:G42"/>
    <mergeCell ref="H42:M42"/>
    <mergeCell ref="N42:R42"/>
    <mergeCell ref="B43:G46"/>
    <mergeCell ref="H43:M46"/>
    <mergeCell ref="N43:IV46"/>
    <mergeCell ref="B38:D38"/>
    <mergeCell ref="E38:H38"/>
    <mergeCell ref="I38:L38"/>
    <mergeCell ref="M38:R38"/>
    <mergeCell ref="B39:D39"/>
    <mergeCell ref="E39:S39"/>
    <mergeCell ref="B34:D34"/>
    <mergeCell ref="E34:H34"/>
    <mergeCell ref="I34:L34"/>
    <mergeCell ref="M34:R34"/>
    <mergeCell ref="B36:R36"/>
    <mergeCell ref="B37:D37"/>
    <mergeCell ref="E37:H37"/>
    <mergeCell ref="I37:L37"/>
    <mergeCell ref="M37:R37"/>
    <mergeCell ref="E31:Q31"/>
    <mergeCell ref="B32:D32"/>
    <mergeCell ref="E32:H32"/>
    <mergeCell ref="I32:L32"/>
    <mergeCell ref="M32:Q32"/>
    <mergeCell ref="B33:D33"/>
    <mergeCell ref="E33:H33"/>
    <mergeCell ref="I33:L33"/>
    <mergeCell ref="M33:R33"/>
    <mergeCell ref="B27:R27"/>
    <mergeCell ref="B28:D28"/>
    <mergeCell ref="E28:R28"/>
    <mergeCell ref="B29:D29"/>
    <mergeCell ref="E29:R29"/>
    <mergeCell ref="B30:D30"/>
    <mergeCell ref="E30:H30"/>
    <mergeCell ref="I30:L30"/>
    <mergeCell ref="M30:Q30"/>
    <mergeCell ref="B25:D25"/>
    <mergeCell ref="E25:H25"/>
    <mergeCell ref="I25:L25"/>
    <mergeCell ref="M25:S25"/>
    <mergeCell ref="B26:D26"/>
    <mergeCell ref="E26:H26"/>
    <mergeCell ref="I26:S26"/>
    <mergeCell ref="B23:H23"/>
    <mergeCell ref="I23:R23"/>
    <mergeCell ref="B24:D24"/>
    <mergeCell ref="E24:H24"/>
    <mergeCell ref="I24:L24"/>
    <mergeCell ref="M24:R24"/>
    <mergeCell ref="B19:D19"/>
    <mergeCell ref="E19:H19"/>
    <mergeCell ref="I19:L19"/>
    <mergeCell ref="M19:R19"/>
    <mergeCell ref="B20:D20"/>
    <mergeCell ref="E20:H20"/>
    <mergeCell ref="I20:L20"/>
    <mergeCell ref="M20:R20"/>
    <mergeCell ref="B17:D17"/>
    <mergeCell ref="E17:R17"/>
    <mergeCell ref="B18:D18"/>
    <mergeCell ref="E18:H18"/>
    <mergeCell ref="I18:L18"/>
    <mergeCell ref="M18:R18"/>
    <mergeCell ref="C6:Q6"/>
    <mergeCell ref="C7:Q7"/>
    <mergeCell ref="C8:Q8"/>
    <mergeCell ref="A9:IV9"/>
    <mergeCell ref="B15:IV15"/>
    <mergeCell ref="B16:D16"/>
    <mergeCell ref="E16:R16"/>
  </mergeCells>
  <dataValidations count="1">
    <dataValidation type="list" allowBlank="1" showErrorMessage="1" sqref="S17:IV17">
      <formula1>$J$10:$J$21</formula1>
      <formula2>0</formula2>
    </dataValidation>
  </dataValidations>
  <hyperlinks>
    <hyperlink ref="N58" r:id="rId1" display="jcadriaan@gmail.com"/>
    <hyperlink ref="N61" r:id="rId2" display="info@raasa.co.za"/>
  </hyperlinks>
  <printOptions/>
  <pageMargins left="0.7479166666666667" right="0.5902777777777778" top="0.19652777777777777" bottom="0.5902777777777777" header="0.5118055555555555" footer="0.5118055555555555"/>
  <pageSetup horizontalDpi="300" verticalDpi="300" orientation="portrait" paperSize="9" scale="80" r:id="rId4"/>
  <headerFooter alignWithMargins="0">
    <oddFooter>&amp;R&amp;8Temporary GPL 2010-11 v1</oddFooter>
  </headerFooter>
  <drawing r:id="rId3"/>
</worksheet>
</file>

<file path=xl/worksheets/sheet4.xml><?xml version="1.0" encoding="utf-8"?>
<worksheet xmlns="http://schemas.openxmlformats.org/spreadsheetml/2006/main" xmlns:r="http://schemas.openxmlformats.org/officeDocument/2006/relationships">
  <sheetPr>
    <pageSetUpPr fitToPage="1"/>
  </sheetPr>
  <dimension ref="A7:J44"/>
  <sheetViews>
    <sheetView showGridLines="0" zoomScalePageLayoutView="0" workbookViewId="0" topLeftCell="A1">
      <selection activeCell="A34" sqref="A34:H34"/>
    </sheetView>
  </sheetViews>
  <sheetFormatPr defaultColWidth="0" defaultRowHeight="12.75"/>
  <cols>
    <col min="1" max="2" width="12.33203125" style="28" customWidth="1"/>
    <col min="3" max="4" width="12.33203125" style="82" customWidth="1"/>
    <col min="5" max="8" width="12.33203125" style="28" customWidth="1"/>
    <col min="9" max="9" width="0.1640625" style="28" customWidth="1"/>
    <col min="10" max="16384" width="0" style="28" hidden="1" customWidth="1"/>
  </cols>
  <sheetData>
    <row r="1" s="1" customFormat="1" ht="12.75"/>
    <row r="2" s="1" customFormat="1" ht="12.75"/>
    <row r="3" s="1" customFormat="1" ht="12.75"/>
    <row r="4" s="1" customFormat="1" ht="12.75"/>
    <row r="5" s="1" customFormat="1" ht="12.75"/>
    <row r="6" s="1" customFormat="1" ht="12.75"/>
    <row r="7" spans="1:8" ht="23.25">
      <c r="A7" s="282" t="s">
        <v>92</v>
      </c>
      <c r="B7" s="282"/>
      <c r="C7" s="282"/>
      <c r="D7" s="282"/>
      <c r="E7" s="282"/>
      <c r="F7" s="282"/>
      <c r="G7" s="282"/>
      <c r="H7" s="282"/>
    </row>
    <row r="8" spans="1:4" ht="12.75">
      <c r="A8" s="83"/>
      <c r="B8" s="83"/>
      <c r="C8" s="83"/>
      <c r="D8" s="83"/>
    </row>
    <row r="9" spans="1:8" s="7" customFormat="1" ht="18.75">
      <c r="A9" s="283" t="s">
        <v>93</v>
      </c>
      <c r="B9" s="283"/>
      <c r="C9" s="283"/>
      <c r="D9" s="283"/>
      <c r="E9" s="283"/>
      <c r="F9" s="283"/>
      <c r="G9" s="283"/>
      <c r="H9" s="283"/>
    </row>
    <row r="10" spans="1:8" s="7" customFormat="1" ht="12.75">
      <c r="A10" s="84"/>
      <c r="B10" s="221" t="s">
        <v>2</v>
      </c>
      <c r="C10" s="85"/>
      <c r="D10" s="85"/>
      <c r="E10" s="84"/>
      <c r="F10" s="84"/>
      <c r="G10" s="84"/>
      <c r="H10" s="84"/>
    </row>
    <row r="11" spans="1:7" s="86" customFormat="1" ht="12.75">
      <c r="A11" s="86" t="s">
        <v>94</v>
      </c>
      <c r="B11" s="284" t="str">
        <f>CONCATENATE('Booking Form'!C11," ",'Booking Form'!C10)</f>
        <v>   </v>
      </c>
      <c r="C11" s="285"/>
      <c r="E11" s="86" t="s">
        <v>73</v>
      </c>
      <c r="F11" s="286" t="str">
        <f>'Booking Form'!C25</f>
        <v> </v>
      </c>
      <c r="G11" s="286"/>
    </row>
    <row r="12" spans="1:7" s="86" customFormat="1" ht="12.75">
      <c r="A12" s="15" t="s">
        <v>95</v>
      </c>
      <c r="B12" s="287" t="str">
        <f>IF('Booking Form'!B31&lt;&gt;"",'Booking Form'!B31,IF('Booking Form'!F31&lt;&gt;"",'Booking Form'!F31,""))</f>
        <v> </v>
      </c>
      <c r="C12" s="287"/>
      <c r="F12" s="286" t="str">
        <f>'Booking Form'!C26</f>
        <v> </v>
      </c>
      <c r="G12" s="286"/>
    </row>
    <row r="13" spans="1:7" s="86" customFormat="1" ht="12.75">
      <c r="A13" s="15" t="s">
        <v>96</v>
      </c>
      <c r="B13" s="288" t="str">
        <f>'Booking Form'!H31</f>
        <v> </v>
      </c>
      <c r="C13" s="285"/>
      <c r="F13" s="286" t="str">
        <f>'Booking Form'!C27</f>
        <v> </v>
      </c>
      <c r="G13" s="286"/>
    </row>
    <row r="14" spans="1:8" s="86" customFormat="1" ht="12.75">
      <c r="A14" s="15" t="s">
        <v>97</v>
      </c>
      <c r="B14" s="287" t="str">
        <f>'Booking Form'!C29</f>
        <v> </v>
      </c>
      <c r="C14" s="287"/>
      <c r="E14" s="15"/>
      <c r="F14" s="289" t="str">
        <f>'Booking Form'!C28</f>
        <v> </v>
      </c>
      <c r="G14" s="289"/>
      <c r="H14" s="15"/>
    </row>
    <row r="15" spans="1:8" s="15" customFormat="1" ht="12.75">
      <c r="A15" s="15" t="s">
        <v>98</v>
      </c>
      <c r="B15" s="287" t="str">
        <f>'Booking Form'!H14</f>
        <v> </v>
      </c>
      <c r="C15" s="287"/>
      <c r="E15" s="86" t="s">
        <v>37</v>
      </c>
      <c r="F15" s="88" t="str">
        <f>'Booking Form'!C14</f>
        <v> </v>
      </c>
      <c r="G15" s="86"/>
      <c r="H15" s="86"/>
    </row>
    <row r="16" spans="1:8" s="15" customFormat="1" ht="12.75">
      <c r="A16" s="89"/>
      <c r="B16" s="28"/>
      <c r="C16" s="82"/>
      <c r="D16" s="82"/>
      <c r="F16" s="28"/>
      <c r="G16" s="28"/>
      <c r="H16" s="28"/>
    </row>
    <row r="17" spans="1:8" ht="25.5" customHeight="1">
      <c r="A17" s="290" t="s">
        <v>215</v>
      </c>
      <c r="B17" s="290"/>
      <c r="C17" s="290"/>
      <c r="D17" s="290"/>
      <c r="E17" s="290"/>
      <c r="F17" s="290"/>
      <c r="G17" s="290"/>
      <c r="H17" s="290"/>
    </row>
    <row r="18" spans="1:5" ht="12.75">
      <c r="A18" s="89"/>
      <c r="E18" s="15"/>
    </row>
    <row r="19" spans="1:5" ht="12.75">
      <c r="A19" s="90" t="s">
        <v>99</v>
      </c>
      <c r="E19" s="15"/>
    </row>
    <row r="20" spans="1:8" s="91" customFormat="1" ht="25.5" customHeight="1">
      <c r="A20" s="291" t="s">
        <v>100</v>
      </c>
      <c r="B20" s="291"/>
      <c r="C20" s="291"/>
      <c r="D20" s="291"/>
      <c r="E20" s="291"/>
      <c r="F20" s="291"/>
      <c r="G20" s="291"/>
      <c r="H20" s="291"/>
    </row>
    <row r="21" spans="1:8" s="91" customFormat="1" ht="25.5" customHeight="1">
      <c r="A21" s="291" t="s">
        <v>101</v>
      </c>
      <c r="B21" s="291"/>
      <c r="C21" s="291"/>
      <c r="D21" s="291"/>
      <c r="E21" s="291"/>
      <c r="F21" s="291"/>
      <c r="G21" s="291"/>
      <c r="H21" s="291"/>
    </row>
    <row r="22" spans="1:8" s="91" customFormat="1" ht="63.75" customHeight="1">
      <c r="A22" s="291" t="s">
        <v>102</v>
      </c>
      <c r="B22" s="291"/>
      <c r="C22" s="291"/>
      <c r="D22" s="291"/>
      <c r="E22" s="291"/>
      <c r="F22" s="291"/>
      <c r="G22" s="291"/>
      <c r="H22" s="291"/>
    </row>
    <row r="23" spans="1:8" s="91" customFormat="1" ht="25.5" customHeight="1">
      <c r="A23" s="291" t="s">
        <v>103</v>
      </c>
      <c r="B23" s="291"/>
      <c r="C23" s="291"/>
      <c r="D23" s="291"/>
      <c r="E23" s="291"/>
      <c r="F23" s="291"/>
      <c r="G23" s="291"/>
      <c r="H23" s="291"/>
    </row>
    <row r="24" spans="1:8" s="91" customFormat="1" ht="36.75" customHeight="1">
      <c r="A24" s="291" t="s">
        <v>104</v>
      </c>
      <c r="B24" s="291"/>
      <c r="C24" s="291"/>
      <c r="D24" s="291"/>
      <c r="E24" s="291"/>
      <c r="F24" s="291"/>
      <c r="G24" s="291"/>
      <c r="H24" s="291"/>
    </row>
    <row r="25" spans="1:5" ht="12.75">
      <c r="A25" s="90" t="s">
        <v>105</v>
      </c>
      <c r="E25" s="15"/>
    </row>
    <row r="26" spans="1:8" ht="51" customHeight="1">
      <c r="A26" s="291" t="s">
        <v>106</v>
      </c>
      <c r="B26" s="291"/>
      <c r="C26" s="291"/>
      <c r="D26" s="291"/>
      <c r="E26" s="291"/>
      <c r="F26" s="291"/>
      <c r="G26" s="291"/>
      <c r="H26" s="291"/>
    </row>
    <row r="27" spans="1:5" ht="12.75">
      <c r="A27" s="90" t="s">
        <v>107</v>
      </c>
      <c r="E27" s="15"/>
    </row>
    <row r="28" spans="1:8" ht="25.5" customHeight="1">
      <c r="A28" s="291" t="s">
        <v>108</v>
      </c>
      <c r="B28" s="291"/>
      <c r="C28" s="291"/>
      <c r="D28" s="291"/>
      <c r="E28" s="291"/>
      <c r="F28" s="291"/>
      <c r="G28" s="291"/>
      <c r="H28" s="291"/>
    </row>
    <row r="29" spans="1:10" ht="12.75">
      <c r="A29" s="89" t="s">
        <v>109</v>
      </c>
      <c r="C29" s="287" t="s">
        <v>2</v>
      </c>
      <c r="D29" s="287"/>
      <c r="E29" s="287"/>
      <c r="F29" s="28" t="s">
        <v>110</v>
      </c>
      <c r="G29" s="289" t="s">
        <v>2</v>
      </c>
      <c r="H29" s="289"/>
      <c r="J29" s="28" t="s">
        <v>111</v>
      </c>
    </row>
    <row r="30" spans="1:10" ht="12.75">
      <c r="A30" s="89" t="s">
        <v>112</v>
      </c>
      <c r="C30" s="287" t="s">
        <v>2</v>
      </c>
      <c r="D30" s="287"/>
      <c r="E30" s="15"/>
      <c r="J30" s="28" t="s">
        <v>113</v>
      </c>
    </row>
    <row r="31" spans="1:10" ht="12.75" customHeight="1">
      <c r="A31" s="89" t="s">
        <v>95</v>
      </c>
      <c r="C31" s="293" t="s">
        <v>2</v>
      </c>
      <c r="D31" s="293"/>
      <c r="E31" s="15"/>
      <c r="J31" s="28" t="s">
        <v>114</v>
      </c>
    </row>
    <row r="32" spans="1:10" ht="12.75">
      <c r="A32" s="89"/>
      <c r="E32" s="15"/>
      <c r="J32" s="28" t="s">
        <v>115</v>
      </c>
    </row>
    <row r="33" spans="1:10" ht="12.75">
      <c r="A33" s="90" t="s">
        <v>116</v>
      </c>
      <c r="E33" s="15"/>
      <c r="J33" s="28" t="s">
        <v>117</v>
      </c>
    </row>
    <row r="34" spans="1:10" ht="38.25" customHeight="1">
      <c r="A34" s="294" t="s">
        <v>222</v>
      </c>
      <c r="B34" s="291"/>
      <c r="C34" s="291"/>
      <c r="D34" s="291"/>
      <c r="E34" s="291"/>
      <c r="F34" s="291"/>
      <c r="G34" s="291"/>
      <c r="H34" s="291"/>
      <c r="J34" s="28" t="s">
        <v>118</v>
      </c>
    </row>
    <row r="35" spans="1:10" ht="12.75">
      <c r="A35" s="89" t="s">
        <v>119</v>
      </c>
      <c r="B35" s="92"/>
      <c r="C35" s="92"/>
      <c r="D35" s="292"/>
      <c r="E35" s="292"/>
      <c r="F35" s="292"/>
      <c r="G35" s="92"/>
      <c r="H35" s="92"/>
      <c r="J35" s="28" t="s">
        <v>120</v>
      </c>
    </row>
    <row r="36" spans="1:10" ht="12.75">
      <c r="A36" s="89"/>
      <c r="D36" s="292"/>
      <c r="E36" s="292"/>
      <c r="F36" s="292"/>
      <c r="J36" s="28" t="s">
        <v>121</v>
      </c>
    </row>
    <row r="37" spans="1:10" s="15" customFormat="1" ht="12.75">
      <c r="A37" s="89"/>
      <c r="B37" s="28"/>
      <c r="C37" s="82"/>
      <c r="D37" s="82"/>
      <c r="F37" s="28"/>
      <c r="G37" s="28"/>
      <c r="H37" s="28"/>
      <c r="J37" s="15" t="s">
        <v>122</v>
      </c>
    </row>
    <row r="38" spans="1:10" s="15" customFormat="1" ht="12.75">
      <c r="A38" s="93" t="s">
        <v>123</v>
      </c>
      <c r="B38" s="28"/>
      <c r="C38" s="82"/>
      <c r="D38" s="82"/>
      <c r="F38" s="28"/>
      <c r="G38" s="28"/>
      <c r="H38" s="28"/>
      <c r="J38" s="15" t="s">
        <v>124</v>
      </c>
    </row>
    <row r="39" spans="1:10" s="15" customFormat="1" ht="12.75">
      <c r="A39" s="89"/>
      <c r="B39" s="28"/>
      <c r="C39" s="82"/>
      <c r="D39" s="82"/>
      <c r="F39" s="28"/>
      <c r="G39" s="28"/>
      <c r="H39" s="28"/>
      <c r="J39" s="15" t="s">
        <v>125</v>
      </c>
    </row>
    <row r="40" spans="1:10" ht="12.75" customHeight="1">
      <c r="A40" s="89" t="s">
        <v>126</v>
      </c>
      <c r="B40" s="289"/>
      <c r="C40" s="289"/>
      <c r="D40" s="15"/>
      <c r="E40" s="15"/>
      <c r="J40" s="28" t="s">
        <v>127</v>
      </c>
    </row>
    <row r="41" spans="1:10" ht="12.75">
      <c r="A41" s="15" t="s">
        <v>128</v>
      </c>
      <c r="B41" s="94"/>
      <c r="C41" s="5" t="s">
        <v>129</v>
      </c>
      <c r="D41" s="95"/>
      <c r="E41" s="87"/>
      <c r="J41" s="28">
        <v>2009</v>
      </c>
    </row>
    <row r="42" spans="1:10" ht="12.75">
      <c r="A42" s="89"/>
      <c r="E42" s="15"/>
      <c r="J42" s="28">
        <v>2010</v>
      </c>
    </row>
    <row r="43" spans="1:5" ht="12.75">
      <c r="A43" s="89" t="s">
        <v>130</v>
      </c>
      <c r="B43" s="292"/>
      <c r="C43" s="292"/>
      <c r="D43" s="292"/>
      <c r="E43" s="15"/>
    </row>
    <row r="44" spans="1:5" ht="12.75">
      <c r="A44" s="89"/>
      <c r="B44" s="292"/>
      <c r="C44" s="292"/>
      <c r="D44" s="292"/>
      <c r="E44" s="15"/>
    </row>
  </sheetData>
  <sheetProtection selectLockedCells="1" selectUnlockedCells="1"/>
  <mergeCells count="27">
    <mergeCell ref="D35:F36"/>
    <mergeCell ref="B40:C40"/>
    <mergeCell ref="B43:D44"/>
    <mergeCell ref="A28:H28"/>
    <mergeCell ref="C29:E29"/>
    <mergeCell ref="G29:H29"/>
    <mergeCell ref="C30:D30"/>
    <mergeCell ref="C31:D31"/>
    <mergeCell ref="A34:H34"/>
    <mergeCell ref="A20:H20"/>
    <mergeCell ref="A21:H21"/>
    <mergeCell ref="A22:H22"/>
    <mergeCell ref="A23:H23"/>
    <mergeCell ref="A24:H24"/>
    <mergeCell ref="A26:H26"/>
    <mergeCell ref="B13:C13"/>
    <mergeCell ref="F13:G13"/>
    <mergeCell ref="B14:C14"/>
    <mergeCell ref="F14:G14"/>
    <mergeCell ref="B15:C15"/>
    <mergeCell ref="A17:H17"/>
    <mergeCell ref="A7:H7"/>
    <mergeCell ref="A9:H9"/>
    <mergeCell ref="B11:C11"/>
    <mergeCell ref="F11:G11"/>
    <mergeCell ref="B12:C12"/>
    <mergeCell ref="F12:G12"/>
  </mergeCells>
  <dataValidations count="3">
    <dataValidation type="list" allowBlank="1" showErrorMessage="1" sqref="D41">
      <formula1>$J$29:$J$40</formula1>
      <formula2>0</formula2>
    </dataValidation>
    <dataValidation type="list" allowBlank="1" showErrorMessage="1" sqref="E41">
      <formula1>$J$41:$J$42</formula1>
      <formula2>0</formula2>
    </dataValidation>
    <dataValidation type="whole" allowBlank="1" showErrorMessage="1" sqref="B41">
      <formula1>1</formula1>
      <formula2>31</formula2>
    </dataValidation>
  </dataValidations>
  <printOptions/>
  <pageMargins left="0.7479166666666667" right="0.5902777777777778" top="0.19652777777777777" bottom="0.5902777777777777" header="0.5118055555555555" footer="0.5118055555555555"/>
  <pageSetup fitToHeight="1" fitToWidth="1" horizontalDpi="300" verticalDpi="300" orientation="portrait" paperSize="9" r:id="rId2"/>
  <headerFooter alignWithMargins="0">
    <oddFooter>&amp;R&amp;8IGCSA Membership Application 2010-11 v1</oddFooter>
  </headerFooter>
  <drawing r:id="rId1"/>
</worksheet>
</file>

<file path=xl/worksheets/sheet5.xml><?xml version="1.0" encoding="utf-8"?>
<worksheet xmlns="http://schemas.openxmlformats.org/spreadsheetml/2006/main" xmlns:r="http://schemas.openxmlformats.org/officeDocument/2006/relationships">
  <dimension ref="A7:H62"/>
  <sheetViews>
    <sheetView showGridLines="0" zoomScalePageLayoutView="0" workbookViewId="0" topLeftCell="B1">
      <selection activeCell="E21" sqref="E21"/>
    </sheetView>
  </sheetViews>
  <sheetFormatPr defaultColWidth="0" defaultRowHeight="12.75"/>
  <cols>
    <col min="1" max="1" width="11.33203125" style="28" customWidth="1"/>
    <col min="2" max="2" width="51" style="28" customWidth="1"/>
    <col min="3" max="4" width="11.33203125" style="82" customWidth="1"/>
    <col min="5" max="5" width="10.83203125" style="28" customWidth="1"/>
    <col min="6" max="6" width="0.1640625" style="28" customWidth="1"/>
    <col min="7" max="16384" width="0" style="28" hidden="1" customWidth="1"/>
  </cols>
  <sheetData>
    <row r="1" s="1" customFormat="1" ht="12.75"/>
    <row r="2" s="1" customFormat="1" ht="12.75"/>
    <row r="3" s="1" customFormat="1" ht="12.75"/>
    <row r="4" s="1" customFormat="1" ht="12.75"/>
    <row r="5" s="1" customFormat="1" ht="12.75"/>
    <row r="6" s="1" customFormat="1" ht="12.75"/>
    <row r="7" spans="1:5" ht="23.25">
      <c r="A7" s="282" t="s">
        <v>92</v>
      </c>
      <c r="B7" s="282"/>
      <c r="C7" s="282"/>
      <c r="D7" s="282"/>
      <c r="E7" s="282"/>
    </row>
    <row r="8" spans="1:4" ht="12.75">
      <c r="A8" s="83"/>
      <c r="B8" s="83"/>
      <c r="C8" s="83"/>
      <c r="D8" s="83"/>
    </row>
    <row r="9" spans="1:5" s="7" customFormat="1" ht="18.75">
      <c r="A9" s="283" t="s">
        <v>131</v>
      </c>
      <c r="B9" s="283"/>
      <c r="C9" s="283"/>
      <c r="D9" s="283"/>
      <c r="E9" s="283"/>
    </row>
    <row r="10" spans="1:5" s="7" customFormat="1" ht="18.75">
      <c r="A10" s="283" t="s">
        <v>132</v>
      </c>
      <c r="B10" s="283"/>
      <c r="C10" s="283"/>
      <c r="D10" s="283"/>
      <c r="E10" s="283"/>
    </row>
    <row r="11" spans="1:4" s="86" customFormat="1" ht="12.75">
      <c r="A11" s="86" t="s">
        <v>133</v>
      </c>
      <c r="C11" s="96"/>
      <c r="D11" s="96"/>
    </row>
    <row r="12" spans="1:3" s="86" customFormat="1" ht="12.75">
      <c r="A12" s="97" t="str">
        <f>'Booking Form'!K5</f>
        <v>   </v>
      </c>
      <c r="B12" s="97"/>
      <c r="C12" s="97"/>
    </row>
    <row r="13" spans="1:4" s="86" customFormat="1" ht="12.75">
      <c r="A13" s="97" t="str">
        <f>'Booking Form'!C25</f>
        <v> </v>
      </c>
      <c r="B13" s="15"/>
      <c r="C13" s="96"/>
      <c r="D13" s="96"/>
    </row>
    <row r="14" spans="1:4" s="86" customFormat="1" ht="12.75">
      <c r="A14" s="97" t="str">
        <f>'Booking Form'!C26</f>
        <v> </v>
      </c>
      <c r="B14" s="15"/>
      <c r="C14" s="96"/>
      <c r="D14" s="96"/>
    </row>
    <row r="15" spans="1:4" s="86" customFormat="1" ht="12.75">
      <c r="A15" s="97" t="str">
        <f>'Booking Form'!C27</f>
        <v> </v>
      </c>
      <c r="B15" s="15"/>
      <c r="C15" s="96"/>
      <c r="D15" s="96"/>
    </row>
    <row r="16" spans="1:4" s="15" customFormat="1" ht="12.75">
      <c r="A16" s="78" t="str">
        <f>'Booking Form'!C28</f>
        <v> </v>
      </c>
      <c r="C16" s="96"/>
      <c r="D16" s="96"/>
    </row>
    <row r="17" spans="3:4" s="15" customFormat="1" ht="12.75">
      <c r="C17" s="96"/>
      <c r="D17" s="96"/>
    </row>
    <row r="18" spans="1:7" ht="12.75">
      <c r="A18" s="98" t="s">
        <v>76</v>
      </c>
      <c r="B18" s="99" t="s">
        <v>134</v>
      </c>
      <c r="C18" s="100" t="s">
        <v>135</v>
      </c>
      <c r="D18" s="101" t="s">
        <v>136</v>
      </c>
      <c r="E18" s="102"/>
      <c r="G18" s="15"/>
    </row>
    <row r="19" spans="1:7" ht="12.75">
      <c r="A19" s="103">
        <f>'Hire Invoice £'!B$24</f>
        <v>44931</v>
      </c>
      <c r="B19" s="104" t="s">
        <v>137</v>
      </c>
      <c r="C19" s="105" t="s">
        <v>2</v>
      </c>
      <c r="D19" s="106">
        <v>395</v>
      </c>
      <c r="E19" s="107"/>
      <c r="G19" s="15"/>
    </row>
    <row r="20" spans="1:7" ht="12.75">
      <c r="A20" s="108">
        <f>'Hire Invoice £'!B$24</f>
        <v>44931</v>
      </c>
      <c r="B20" s="109" t="str">
        <f>CONCATENATE("IGCSA Facility Fee €240/week for ",TEXT('Hire Invoice £'!D24,"0")," day",IF('Hire Invoice £'!D24&gt;1,"s",""))</f>
        <v>IGCSA Facility Fee €240/week for 8 days</v>
      </c>
      <c r="C20" s="110">
        <f>ROUND(240/7*VALUE(MID(B20,34,2)),2)</f>
        <v>274.29</v>
      </c>
      <c r="D20" s="111"/>
      <c r="E20" s="107"/>
      <c r="G20" s="15"/>
    </row>
    <row r="21" spans="1:5" ht="12.75">
      <c r="A21" s="108">
        <f>'Hire Invoice £'!B$24</f>
        <v>44931</v>
      </c>
      <c r="B21" s="109" t="str">
        <f>CONCATENATE("BGC Fee for second pilots R100/day for ",TEXT('Hire Invoice £'!D24,"0")," day",IF('Hire Invoice £'!D24&gt;1,"s",""))</f>
        <v>BGC Fee for second pilots R100/day for 8 days</v>
      </c>
      <c r="C21" s="112"/>
      <c r="D21" s="113">
        <f>ROUND(100*VALUE(MID(B21,39,2)),2)</f>
        <v>800</v>
      </c>
      <c r="E21" s="107"/>
    </row>
    <row r="22" spans="1:5" ht="12.75">
      <c r="A22" s="108"/>
      <c r="B22" s="109" t="s">
        <v>138</v>
      </c>
      <c r="C22" s="110">
        <v>0</v>
      </c>
      <c r="D22" s="111"/>
      <c r="E22" s="107"/>
    </row>
    <row r="23" spans="1:5" s="91" customFormat="1" ht="12.75">
      <c r="A23" s="114">
        <f>'Hire Invoice £'!B$24</f>
        <v>44931</v>
      </c>
      <c r="B23" s="115" t="s">
        <v>139</v>
      </c>
      <c r="C23" s="116"/>
      <c r="D23" s="117">
        <v>800</v>
      </c>
      <c r="E23" s="107"/>
    </row>
    <row r="24" spans="1:5" ht="12.75">
      <c r="A24" s="114">
        <f>'Hire Invoice £'!B$24</f>
        <v>44931</v>
      </c>
      <c r="B24" s="109" t="str">
        <f>CONCATENATE("Shade Netting for ",TEXT('Hire Invoice £'!D24,"0")," day",IF('Hire Invoice £'!D24&gt;1,"s",""))</f>
        <v>Shade Netting for 8 days</v>
      </c>
      <c r="C24" s="110">
        <f>ROUND(120/7*VALUE(MID(B24,19,2)),2)</f>
        <v>137.14</v>
      </c>
      <c r="D24" s="111"/>
      <c r="E24" s="107"/>
    </row>
    <row r="25" spans="1:5" ht="12.75">
      <c r="A25" s="114"/>
      <c r="B25" s="109" t="s">
        <v>140</v>
      </c>
      <c r="C25" s="112"/>
      <c r="D25" s="113">
        <f>5*VALUE(MID(B25,15,3))</f>
        <v>110</v>
      </c>
      <c r="E25" s="107"/>
    </row>
    <row r="26" spans="1:5" ht="12.75">
      <c r="A26" s="114"/>
      <c r="B26" s="109" t="s">
        <v>141</v>
      </c>
      <c r="C26" s="112"/>
      <c r="D26" s="113">
        <f>5*VALUE(MID(B26,15,3))</f>
        <v>510</v>
      </c>
      <c r="E26" s="107"/>
    </row>
    <row r="27" spans="1:5" ht="12.75">
      <c r="A27" s="114"/>
      <c r="B27" s="109" t="s">
        <v>142</v>
      </c>
      <c r="C27" s="112"/>
      <c r="D27" s="113">
        <f>5*VALUE(MID(B27,15,3))</f>
        <v>60</v>
      </c>
      <c r="E27" s="107"/>
    </row>
    <row r="28" spans="1:5" ht="12.75">
      <c r="A28" s="114"/>
      <c r="B28" s="109" t="s">
        <v>143</v>
      </c>
      <c r="C28" s="112"/>
      <c r="D28" s="113">
        <f>5*VALUE(MID(B28,15,3))</f>
        <v>220</v>
      </c>
      <c r="E28" s="107"/>
    </row>
    <row r="29" spans="1:5" ht="12.75">
      <c r="A29" s="114">
        <f>MAX(Flights!A10:A33)</f>
        <v>40151</v>
      </c>
      <c r="B29" s="109" t="s">
        <v>144</v>
      </c>
      <c r="C29" s="110">
        <f>Flights!I34</f>
        <v>307.5</v>
      </c>
      <c r="D29" s="111"/>
      <c r="E29" s="107"/>
    </row>
    <row r="30" spans="1:5" ht="12.75">
      <c r="A30" s="118"/>
      <c r="B30" s="119" t="s">
        <v>145</v>
      </c>
      <c r="C30" s="120"/>
      <c r="D30" s="121">
        <v>400</v>
      </c>
      <c r="E30" s="107"/>
    </row>
    <row r="31" spans="1:5" ht="12.75">
      <c r="A31" s="122"/>
      <c r="B31" s="123" t="s">
        <v>146</v>
      </c>
      <c r="C31" s="124">
        <f>SUM(C19:C30)</f>
        <v>718.9300000000001</v>
      </c>
      <c r="D31" s="125">
        <f>SUM(D19:D30)</f>
        <v>3295</v>
      </c>
      <c r="E31" s="107"/>
    </row>
    <row r="32" spans="1:5" s="15" customFormat="1" ht="12.75">
      <c r="A32" s="122"/>
      <c r="C32" s="126"/>
      <c r="D32" s="127"/>
      <c r="E32" s="107"/>
    </row>
    <row r="33" spans="1:5" s="32" customFormat="1" ht="11.25">
      <c r="A33" s="128">
        <v>40153</v>
      </c>
      <c r="B33" s="129" t="s">
        <v>147</v>
      </c>
      <c r="C33" s="130">
        <v>1.2055</v>
      </c>
      <c r="D33" s="131">
        <v>15.345</v>
      </c>
      <c r="E33" s="132">
        <v>1</v>
      </c>
    </row>
    <row r="34" spans="1:5" s="15" customFormat="1" ht="12.75">
      <c r="A34" s="122"/>
      <c r="C34" s="126"/>
      <c r="D34" s="127"/>
      <c r="E34" s="107"/>
    </row>
    <row r="35" spans="1:5" ht="12.75">
      <c r="A35" s="103">
        <v>40153</v>
      </c>
      <c r="B35" s="104" t="s">
        <v>148</v>
      </c>
      <c r="C35" s="133">
        <v>0</v>
      </c>
      <c r="D35" s="134"/>
      <c r="E35" s="135"/>
    </row>
    <row r="36" spans="1:5" ht="12.75">
      <c r="A36" s="114">
        <v>40153</v>
      </c>
      <c r="B36" s="109" t="s">
        <v>149</v>
      </c>
      <c r="C36" s="112"/>
      <c r="D36" s="136">
        <v>500</v>
      </c>
      <c r="E36" s="137"/>
    </row>
    <row r="37" spans="1:5" ht="12.75">
      <c r="A37" s="114">
        <v>40153</v>
      </c>
      <c r="B37" s="109" t="s">
        <v>150</v>
      </c>
      <c r="C37" s="112"/>
      <c r="D37" s="138"/>
      <c r="E37" s="139">
        <v>50</v>
      </c>
    </row>
    <row r="38" spans="1:5" ht="12.75">
      <c r="A38" s="114">
        <v>40154</v>
      </c>
      <c r="B38" s="109" t="s">
        <v>151</v>
      </c>
      <c r="C38" s="110">
        <v>0</v>
      </c>
      <c r="D38" s="140">
        <v>0</v>
      </c>
      <c r="E38" s="139">
        <v>0</v>
      </c>
    </row>
    <row r="39" spans="1:5" ht="12.75">
      <c r="A39" s="118">
        <v>40154</v>
      </c>
      <c r="B39" s="119" t="s">
        <v>152</v>
      </c>
      <c r="C39" s="141">
        <v>0</v>
      </c>
      <c r="D39" s="142">
        <v>10593.13</v>
      </c>
      <c r="E39" s="143">
        <v>0</v>
      </c>
    </row>
    <row r="40" spans="1:5" s="15" customFormat="1" ht="12.75" hidden="1">
      <c r="A40" s="144"/>
      <c r="B40" s="145" t="s">
        <v>153</v>
      </c>
      <c r="C40" s="146">
        <f>SUM(C19:C30)-SUM(C35:C39)</f>
        <v>718.9300000000001</v>
      </c>
      <c r="D40" s="147">
        <f>C40/C33*D33</f>
        <v>9151.373579427624</v>
      </c>
      <c r="E40" s="148">
        <f>C40/C33</f>
        <v>596.3749481542928</v>
      </c>
    </row>
    <row r="41" spans="1:5" s="15" customFormat="1" ht="12.75" hidden="1">
      <c r="A41" s="144"/>
      <c r="B41" s="123" t="s">
        <v>154</v>
      </c>
      <c r="C41" s="146">
        <f>D41/D33*C33</f>
        <v>-612.6194666014987</v>
      </c>
      <c r="D41" s="147">
        <f>SUM(D19:D30)-SUM(D35:D39)</f>
        <v>-7798.129999999999</v>
      </c>
      <c r="E41" s="148">
        <f>D41/D33</f>
        <v>-508.18703160638637</v>
      </c>
    </row>
    <row r="42" spans="1:5" s="15" customFormat="1" ht="12.75" hidden="1">
      <c r="A42" s="144"/>
      <c r="B42" s="123" t="s">
        <v>155</v>
      </c>
      <c r="C42" s="146">
        <f>E42*C33</f>
        <v>-60.275</v>
      </c>
      <c r="D42" s="147">
        <f>E42*D33</f>
        <v>-767.25</v>
      </c>
      <c r="E42" s="148">
        <f>SUM(E19:E30)-SUM(E35:E39)</f>
        <v>-50</v>
      </c>
    </row>
    <row r="43" spans="1:5" s="15" customFormat="1" ht="12.75">
      <c r="A43" s="144"/>
      <c r="B43" s="123" t="s">
        <v>156</v>
      </c>
      <c r="C43" s="146">
        <f>ROUND(SUM(C40:C42),2)</f>
        <v>46.04</v>
      </c>
      <c r="D43" s="147">
        <f>ROUND(SUM(D40:D42),2)</f>
        <v>585.99</v>
      </c>
      <c r="E43" s="148">
        <f>ROUND(SUM(E40:E42),2)</f>
        <v>38.19</v>
      </c>
    </row>
    <row r="44" spans="1:5" ht="12.75">
      <c r="A44" s="89"/>
      <c r="B44" s="28" t="s">
        <v>2</v>
      </c>
      <c r="E44" s="15"/>
    </row>
    <row r="45" spans="1:5" ht="12.75">
      <c r="A45" s="89"/>
      <c r="E45" s="15"/>
    </row>
    <row r="46" spans="1:5" ht="12.75">
      <c r="A46" s="89"/>
      <c r="E46" s="15"/>
    </row>
    <row r="47" spans="1:5" ht="12.75">
      <c r="A47" s="89"/>
      <c r="E47" s="15"/>
    </row>
    <row r="48" spans="1:5" ht="12.75">
      <c r="A48" s="89"/>
      <c r="E48" s="15"/>
    </row>
    <row r="49" spans="1:5" ht="12.75">
      <c r="A49" s="89"/>
      <c r="E49" s="15"/>
    </row>
    <row r="50" spans="1:5" ht="12.75">
      <c r="A50" s="89"/>
      <c r="E50" s="15"/>
    </row>
    <row r="51" spans="1:5" ht="12.75">
      <c r="A51" s="89"/>
      <c r="E51" s="15"/>
    </row>
    <row r="52" spans="1:5" ht="12.75">
      <c r="A52" s="89"/>
      <c r="E52" s="15"/>
    </row>
    <row r="53" spans="1:5" ht="12.75">
      <c r="A53" s="89"/>
      <c r="E53" s="15"/>
    </row>
    <row r="54" spans="1:5" ht="12.75">
      <c r="A54" s="89"/>
      <c r="E54" s="15"/>
    </row>
    <row r="55" spans="1:5" ht="12.75">
      <c r="A55" s="89"/>
      <c r="E55" s="15"/>
    </row>
    <row r="56" spans="1:5" ht="12.75">
      <c r="A56" s="89"/>
      <c r="E56" s="15"/>
    </row>
    <row r="57" spans="1:5" ht="12.75">
      <c r="A57" s="89"/>
      <c r="E57" s="15"/>
    </row>
    <row r="58" s="1" customFormat="1" ht="12.75"/>
    <row r="59" spans="3:8" s="1" customFormat="1" ht="12.75">
      <c r="C59" s="11"/>
      <c r="D59" s="11"/>
      <c r="E59" s="11"/>
      <c r="F59" s="11"/>
      <c r="G59" s="11"/>
      <c r="H59" s="11"/>
    </row>
    <row r="60" spans="1:5" s="149" customFormat="1" ht="11.25">
      <c r="A60" s="295" t="s">
        <v>157</v>
      </c>
      <c r="B60" s="295"/>
      <c r="C60" s="295"/>
      <c r="D60" s="295"/>
      <c r="E60" s="295"/>
    </row>
    <row r="61" spans="1:5" s="149" customFormat="1" ht="11.25">
      <c r="A61" s="295" t="s">
        <v>158</v>
      </c>
      <c r="B61" s="295"/>
      <c r="C61" s="295"/>
      <c r="D61" s="295"/>
      <c r="E61" s="295"/>
    </row>
    <row r="62" spans="1:5" s="149" customFormat="1" ht="11.25">
      <c r="A62" s="295" t="s">
        <v>159</v>
      </c>
      <c r="B62" s="295"/>
      <c r="C62" s="295"/>
      <c r="D62" s="295"/>
      <c r="E62" s="295"/>
    </row>
  </sheetData>
  <sheetProtection selectLockedCells="1" selectUnlockedCells="1"/>
  <mergeCells count="6">
    <mergeCell ref="A7:E7"/>
    <mergeCell ref="A9:E9"/>
    <mergeCell ref="A10:E10"/>
    <mergeCell ref="A60:E60"/>
    <mergeCell ref="A61:E61"/>
    <mergeCell ref="A62:E62"/>
  </mergeCells>
  <printOptions/>
  <pageMargins left="0.7479166666666667" right="0.5902777777777778" top="0.19652777777777777" bottom="0.5902777777777777" header="0.5118055555555555" footer="0.5118055555555555"/>
  <pageSetup horizontalDpi="300" verticalDpi="300" orientation="portrait" paperSize="9" r:id="rId2"/>
  <headerFooter alignWithMargins="0">
    <oddFooter>&amp;R&amp;8Flying account 2010-11 v1</oddFooter>
  </headerFooter>
  <drawing r:id="rId1"/>
</worksheet>
</file>

<file path=xl/worksheets/sheet6.xml><?xml version="1.0" encoding="utf-8"?>
<worksheet xmlns="http://schemas.openxmlformats.org/spreadsheetml/2006/main" xmlns:r="http://schemas.openxmlformats.org/officeDocument/2006/relationships">
  <dimension ref="A1:M34"/>
  <sheetViews>
    <sheetView showGridLines="0" zoomScalePageLayoutView="0" workbookViewId="0" topLeftCell="B1">
      <selection activeCell="K21" sqref="K21"/>
    </sheetView>
  </sheetViews>
  <sheetFormatPr defaultColWidth="0" defaultRowHeight="12.75"/>
  <cols>
    <col min="1" max="1" width="10.83203125" style="150" customWidth="1"/>
    <col min="2" max="3" width="5.33203125" style="150" customWidth="1"/>
    <col min="4" max="5" width="8.33203125" style="150" customWidth="1"/>
    <col min="6" max="6" width="0" style="151" hidden="1" customWidth="1"/>
    <col min="7" max="9" width="8.33203125" style="150" customWidth="1"/>
    <col min="10" max="10" width="10.5" style="151" customWidth="1"/>
    <col min="11" max="11" width="24.83203125" style="151" customWidth="1"/>
    <col min="12" max="12" width="0" style="152" hidden="1" customWidth="1"/>
    <col min="13" max="13" width="0.1640625" style="153" customWidth="1"/>
    <col min="14" max="16384" width="0" style="153" hidden="1" customWidth="1"/>
  </cols>
  <sheetData>
    <row r="1" spans="1:11" s="1" customFormat="1" ht="12.75">
      <c r="A1" s="35"/>
      <c r="B1" s="35"/>
      <c r="C1" s="35"/>
      <c r="D1" s="35"/>
      <c r="E1" s="35"/>
      <c r="F1" s="35"/>
      <c r="G1" s="35"/>
      <c r="H1" s="35"/>
      <c r="I1" s="35"/>
      <c r="J1" s="35"/>
      <c r="K1" s="35"/>
    </row>
    <row r="2" spans="1:11" s="1" customFormat="1" ht="12.75">
      <c r="A2" s="35"/>
      <c r="B2" s="35"/>
      <c r="C2" s="35"/>
      <c r="D2" s="35"/>
      <c r="E2" s="35"/>
      <c r="F2" s="35"/>
      <c r="G2" s="35"/>
      <c r="H2" s="35"/>
      <c r="I2" s="35"/>
      <c r="J2" s="35"/>
      <c r="K2" s="35"/>
    </row>
    <row r="3" spans="1:11" s="1" customFormat="1" ht="12.75">
      <c r="A3" s="35"/>
      <c r="B3" s="35"/>
      <c r="C3" s="35"/>
      <c r="D3" s="35"/>
      <c r="E3" s="35"/>
      <c r="F3" s="35"/>
      <c r="G3" s="35"/>
      <c r="H3" s="35"/>
      <c r="I3" s="35"/>
      <c r="J3" s="35"/>
      <c r="K3" s="35"/>
    </row>
    <row r="4" spans="1:11" s="1" customFormat="1" ht="12.75">
      <c r="A4" s="35"/>
      <c r="B4" s="35"/>
      <c r="C4" s="35"/>
      <c r="D4" s="35"/>
      <c r="E4" s="35"/>
      <c r="F4" s="35"/>
      <c r="G4" s="35"/>
      <c r="H4" s="35"/>
      <c r="I4" s="35"/>
      <c r="J4" s="35"/>
      <c r="K4" s="35"/>
    </row>
    <row r="5" spans="1:11" s="1" customFormat="1" ht="12.75">
      <c r="A5" s="35"/>
      <c r="B5" s="35"/>
      <c r="C5" s="35"/>
      <c r="D5" s="35"/>
      <c r="E5" s="35"/>
      <c r="F5" s="35"/>
      <c r="G5" s="35"/>
      <c r="H5" s="35"/>
      <c r="I5" s="35"/>
      <c r="J5" s="35"/>
      <c r="K5" s="35"/>
    </row>
    <row r="6" spans="1:11" s="1" customFormat="1" ht="12.75">
      <c r="A6" s="35"/>
      <c r="B6" s="35"/>
      <c r="C6" s="35"/>
      <c r="D6" s="35"/>
      <c r="E6" s="35"/>
      <c r="F6" s="35"/>
      <c r="G6" s="35"/>
      <c r="H6" s="35"/>
      <c r="I6" s="35"/>
      <c r="J6" s="35"/>
      <c r="K6" s="35"/>
    </row>
    <row r="7" spans="1:11" s="154" customFormat="1" ht="23.25">
      <c r="A7" s="282" t="str">
        <f>CONCATENATE("Flights - ",'Booking Form'!K5)</f>
        <v>Flights -    </v>
      </c>
      <c r="B7" s="282"/>
      <c r="C7" s="282"/>
      <c r="D7" s="282"/>
      <c r="E7" s="282"/>
      <c r="F7" s="282"/>
      <c r="G7" s="282"/>
      <c r="H7" s="282"/>
      <c r="I7" s="282"/>
      <c r="J7" s="282"/>
      <c r="K7" s="282"/>
    </row>
    <row r="8" spans="1:11" ht="12.75">
      <c r="A8" s="155"/>
      <c r="B8" s="155"/>
      <c r="C8" s="155"/>
      <c r="D8" s="155"/>
      <c r="E8" s="155"/>
      <c r="F8" s="155"/>
      <c r="G8" s="155"/>
      <c r="H8" s="155"/>
      <c r="I8" s="155"/>
      <c r="J8" s="155"/>
      <c r="K8" s="155"/>
    </row>
    <row r="9" spans="1:13" ht="101.25">
      <c r="A9" s="156" t="s">
        <v>76</v>
      </c>
      <c r="B9" s="156" t="s">
        <v>160</v>
      </c>
      <c r="C9" s="156" t="s">
        <v>3</v>
      </c>
      <c r="D9" s="156" t="s">
        <v>161</v>
      </c>
      <c r="E9" s="156" t="s">
        <v>162</v>
      </c>
      <c r="F9" s="157" t="s">
        <v>163</v>
      </c>
      <c r="G9" s="156" t="s">
        <v>164</v>
      </c>
      <c r="H9" s="156" t="s">
        <v>165</v>
      </c>
      <c r="I9" s="156" t="s">
        <v>166</v>
      </c>
      <c r="J9" s="158" t="s">
        <v>167</v>
      </c>
      <c r="K9" s="157" t="s">
        <v>168</v>
      </c>
      <c r="L9" s="159" t="s">
        <v>165</v>
      </c>
      <c r="M9" s="160"/>
    </row>
    <row r="10" spans="1:13" ht="12.75">
      <c r="A10" s="161">
        <v>40145</v>
      </c>
      <c r="B10" s="162" t="s">
        <v>169</v>
      </c>
      <c r="C10" s="162">
        <v>628</v>
      </c>
      <c r="D10" s="163">
        <v>0.5888888888888889</v>
      </c>
      <c r="E10" s="164">
        <v>6000</v>
      </c>
      <c r="F10" s="165" t="s">
        <v>170</v>
      </c>
      <c r="G10" s="163">
        <v>0.6097222222222222</v>
      </c>
      <c r="H10" s="163">
        <f aca="true" t="shared" si="0" ref="H10:H33">IF(OR(D10="",G10=""),"",G10-D10)</f>
        <v>0.02083333333333326</v>
      </c>
      <c r="I10" s="166">
        <f>IF(E10="",0,IF(E10&gt;6100,36+((E10-6100)*0.015),36))</f>
        <v>36</v>
      </c>
      <c r="J10" s="167" t="s">
        <v>171</v>
      </c>
      <c r="K10" s="167"/>
      <c r="L10" s="168">
        <f aca="true" t="shared" si="1" ref="L10:L33">IF(H10="",0,VALUE(LEFT(TEXT(G10,"hh:mm"),2))*60+VALUE(RIGHT(TEXT(G10,"hh:mm"),2))-VALUE(LEFT(TEXT(D10,"hh:mm"),2))*60-VALUE(RIGHT(TEXT(D10,"hh:mm"),2)))</f>
        <v>30</v>
      </c>
      <c r="M10" s="160"/>
    </row>
    <row r="11" spans="1:13" ht="12.75">
      <c r="A11" s="161">
        <v>40146</v>
      </c>
      <c r="B11" s="162" t="s">
        <v>169</v>
      </c>
      <c r="C11" s="162" t="s">
        <v>172</v>
      </c>
      <c r="D11" s="163">
        <v>0.6631944444444444</v>
      </c>
      <c r="E11" s="164">
        <v>6200</v>
      </c>
      <c r="F11" s="165" t="s">
        <v>170</v>
      </c>
      <c r="G11" s="163">
        <v>0.6840277777777778</v>
      </c>
      <c r="H11" s="163">
        <f t="shared" si="0"/>
        <v>0.02083333333333337</v>
      </c>
      <c r="I11" s="166">
        <f aca="true" t="shared" si="2" ref="I11:I33">IF(E11="",0,IF(E11&gt;6100,36+((E11-6100)*0.015),36))</f>
        <v>37.5</v>
      </c>
      <c r="J11" s="167" t="s">
        <v>171</v>
      </c>
      <c r="K11" s="167"/>
      <c r="L11" s="168">
        <f t="shared" si="1"/>
        <v>30</v>
      </c>
      <c r="M11" s="160"/>
    </row>
    <row r="12" spans="1:13" ht="12.75">
      <c r="A12" s="161">
        <v>40147</v>
      </c>
      <c r="B12" s="162" t="s">
        <v>169</v>
      </c>
      <c r="C12" s="162" t="s">
        <v>172</v>
      </c>
      <c r="D12" s="163">
        <v>0.5277777777777778</v>
      </c>
      <c r="E12" s="164">
        <v>6600</v>
      </c>
      <c r="F12" s="165" t="s">
        <v>170</v>
      </c>
      <c r="G12" s="163">
        <v>0.548611111111111</v>
      </c>
      <c r="H12" s="163">
        <f t="shared" si="0"/>
        <v>0.02083333333333326</v>
      </c>
      <c r="I12" s="166">
        <f t="shared" si="2"/>
        <v>43.5</v>
      </c>
      <c r="J12" s="167" t="s">
        <v>171</v>
      </c>
      <c r="K12" s="167"/>
      <c r="L12" s="168">
        <f t="shared" si="1"/>
        <v>30</v>
      </c>
      <c r="M12" s="160"/>
    </row>
    <row r="13" spans="1:13" ht="12.75">
      <c r="A13" s="161">
        <v>40147</v>
      </c>
      <c r="B13" s="162" t="s">
        <v>169</v>
      </c>
      <c r="C13" s="162" t="s">
        <v>172</v>
      </c>
      <c r="D13" s="163">
        <v>0.5729166666666666</v>
      </c>
      <c r="E13" s="164">
        <v>6600</v>
      </c>
      <c r="F13" s="165" t="s">
        <v>170</v>
      </c>
      <c r="G13" s="163">
        <v>0.7083333333333334</v>
      </c>
      <c r="H13" s="163">
        <f t="shared" si="0"/>
        <v>0.13541666666666674</v>
      </c>
      <c r="I13" s="166">
        <f t="shared" si="2"/>
        <v>43.5</v>
      </c>
      <c r="J13" s="167" t="s">
        <v>171</v>
      </c>
      <c r="K13" s="167"/>
      <c r="L13" s="168">
        <f t="shared" si="1"/>
        <v>195</v>
      </c>
      <c r="M13" s="160"/>
    </row>
    <row r="14" spans="1:13" ht="12.75">
      <c r="A14" s="161">
        <v>40148</v>
      </c>
      <c r="B14" s="162" t="s">
        <v>169</v>
      </c>
      <c r="C14" s="162" t="s">
        <v>172</v>
      </c>
      <c r="D14" s="163">
        <v>0.5069444444444444</v>
      </c>
      <c r="E14" s="164">
        <v>6000</v>
      </c>
      <c r="F14" s="165" t="s">
        <v>170</v>
      </c>
      <c r="G14" s="163">
        <v>0.6902777777777778</v>
      </c>
      <c r="H14" s="163">
        <f t="shared" si="0"/>
        <v>0.18333333333333335</v>
      </c>
      <c r="I14" s="166">
        <f t="shared" si="2"/>
        <v>36</v>
      </c>
      <c r="J14" s="167" t="s">
        <v>171</v>
      </c>
      <c r="K14" s="167"/>
      <c r="L14" s="168">
        <f t="shared" si="1"/>
        <v>264</v>
      </c>
      <c r="M14" s="160"/>
    </row>
    <row r="15" spans="1:13" ht="12.75">
      <c r="A15" s="161">
        <v>40149</v>
      </c>
      <c r="B15" s="162" t="s">
        <v>169</v>
      </c>
      <c r="C15" s="162" t="s">
        <v>172</v>
      </c>
      <c r="D15" s="163">
        <v>0.5236111111111111</v>
      </c>
      <c r="E15" s="164">
        <v>6000</v>
      </c>
      <c r="F15" s="165" t="s">
        <v>170</v>
      </c>
      <c r="G15" s="163">
        <v>0.65625</v>
      </c>
      <c r="H15" s="163">
        <f t="shared" si="0"/>
        <v>0.13263888888888886</v>
      </c>
      <c r="I15" s="166">
        <f t="shared" si="2"/>
        <v>36</v>
      </c>
      <c r="J15" s="167" t="s">
        <v>171</v>
      </c>
      <c r="K15" s="167"/>
      <c r="L15" s="168">
        <f t="shared" si="1"/>
        <v>191</v>
      </c>
      <c r="M15" s="160"/>
    </row>
    <row r="16" spans="1:13" ht="12.75">
      <c r="A16" s="161">
        <v>40150</v>
      </c>
      <c r="B16" s="162" t="s">
        <v>169</v>
      </c>
      <c r="C16" s="162" t="s">
        <v>172</v>
      </c>
      <c r="D16" s="163">
        <v>0.5513888888888888</v>
      </c>
      <c r="E16" s="164">
        <v>6100</v>
      </c>
      <c r="F16" s="165" t="s">
        <v>170</v>
      </c>
      <c r="G16" s="163">
        <v>0.7277777777777777</v>
      </c>
      <c r="H16" s="163">
        <f t="shared" si="0"/>
        <v>0.17638888888888893</v>
      </c>
      <c r="I16" s="166">
        <f t="shared" si="2"/>
        <v>36</v>
      </c>
      <c r="J16" s="167" t="s">
        <v>171</v>
      </c>
      <c r="K16" s="167"/>
      <c r="L16" s="168">
        <f t="shared" si="1"/>
        <v>254</v>
      </c>
      <c r="M16" s="160"/>
    </row>
    <row r="17" spans="1:13" ht="12.75">
      <c r="A17" s="161">
        <v>40151</v>
      </c>
      <c r="B17" s="162" t="s">
        <v>169</v>
      </c>
      <c r="C17" s="162" t="s">
        <v>172</v>
      </c>
      <c r="D17" s="163">
        <v>0.5069444444444444</v>
      </c>
      <c r="E17" s="164">
        <v>6300</v>
      </c>
      <c r="F17" s="165" t="s">
        <v>170</v>
      </c>
      <c r="G17" s="163">
        <v>0.6326388888888889</v>
      </c>
      <c r="H17" s="163">
        <f t="shared" si="0"/>
        <v>0.12569444444444444</v>
      </c>
      <c r="I17" s="166">
        <f t="shared" si="2"/>
        <v>39</v>
      </c>
      <c r="J17" s="167" t="s">
        <v>171</v>
      </c>
      <c r="K17" s="167"/>
      <c r="L17" s="168">
        <f t="shared" si="1"/>
        <v>181</v>
      </c>
      <c r="M17" s="160"/>
    </row>
    <row r="18" spans="1:13" ht="12.75">
      <c r="A18" s="161"/>
      <c r="B18" s="162"/>
      <c r="C18" s="162"/>
      <c r="D18" s="163"/>
      <c r="E18" s="164"/>
      <c r="F18" s="165"/>
      <c r="G18" s="163"/>
      <c r="H18" s="163">
        <f t="shared" si="0"/>
      </c>
      <c r="I18" s="166">
        <f t="shared" si="2"/>
        <v>0</v>
      </c>
      <c r="J18" s="167"/>
      <c r="K18" s="167"/>
      <c r="L18" s="168">
        <f t="shared" si="1"/>
        <v>0</v>
      </c>
      <c r="M18" s="160"/>
    </row>
    <row r="19" spans="1:13" ht="12.75">
      <c r="A19" s="161"/>
      <c r="B19" s="162"/>
      <c r="C19" s="162"/>
      <c r="D19" s="163"/>
      <c r="E19" s="164"/>
      <c r="F19" s="165"/>
      <c r="G19" s="163"/>
      <c r="H19" s="163">
        <f t="shared" si="0"/>
      </c>
      <c r="I19" s="166">
        <f t="shared" si="2"/>
        <v>0</v>
      </c>
      <c r="J19" s="167"/>
      <c r="K19" s="167"/>
      <c r="L19" s="168">
        <f t="shared" si="1"/>
        <v>0</v>
      </c>
      <c r="M19" s="160"/>
    </row>
    <row r="20" spans="1:13" ht="12.75">
      <c r="A20" s="161"/>
      <c r="B20" s="162"/>
      <c r="C20" s="162"/>
      <c r="D20" s="163"/>
      <c r="E20" s="164"/>
      <c r="F20" s="165"/>
      <c r="G20" s="163"/>
      <c r="H20" s="163">
        <f t="shared" si="0"/>
      </c>
      <c r="I20" s="166">
        <f t="shared" si="2"/>
        <v>0</v>
      </c>
      <c r="J20" s="167"/>
      <c r="K20" s="167"/>
      <c r="L20" s="168">
        <f t="shared" si="1"/>
        <v>0</v>
      </c>
      <c r="M20" s="160"/>
    </row>
    <row r="21" spans="1:13" ht="12.75">
      <c r="A21" s="161"/>
      <c r="B21" s="162"/>
      <c r="C21" s="162"/>
      <c r="D21" s="163"/>
      <c r="E21" s="164"/>
      <c r="F21" s="165"/>
      <c r="G21" s="163"/>
      <c r="H21" s="163">
        <f t="shared" si="0"/>
      </c>
      <c r="I21" s="166">
        <f t="shared" si="2"/>
        <v>0</v>
      </c>
      <c r="J21" s="167"/>
      <c r="K21" s="167"/>
      <c r="L21" s="168">
        <f t="shared" si="1"/>
        <v>0</v>
      </c>
      <c r="M21" s="160"/>
    </row>
    <row r="22" spans="1:13" ht="12.75">
      <c r="A22" s="161"/>
      <c r="B22" s="162"/>
      <c r="C22" s="162"/>
      <c r="D22" s="163"/>
      <c r="E22" s="164"/>
      <c r="F22" s="165"/>
      <c r="G22" s="163"/>
      <c r="H22" s="163">
        <f t="shared" si="0"/>
      </c>
      <c r="I22" s="166">
        <f t="shared" si="2"/>
        <v>0</v>
      </c>
      <c r="J22" s="167"/>
      <c r="K22" s="167"/>
      <c r="L22" s="168">
        <f t="shared" si="1"/>
        <v>0</v>
      </c>
      <c r="M22" s="160"/>
    </row>
    <row r="23" spans="1:13" ht="12.75">
      <c r="A23" s="161"/>
      <c r="B23" s="162"/>
      <c r="C23" s="162"/>
      <c r="D23" s="163"/>
      <c r="E23" s="164"/>
      <c r="F23" s="165"/>
      <c r="G23" s="163"/>
      <c r="H23" s="163">
        <f t="shared" si="0"/>
      </c>
      <c r="I23" s="166">
        <f t="shared" si="2"/>
        <v>0</v>
      </c>
      <c r="J23" s="167"/>
      <c r="K23" s="167"/>
      <c r="L23" s="168">
        <f t="shared" si="1"/>
        <v>0</v>
      </c>
      <c r="M23" s="160"/>
    </row>
    <row r="24" spans="1:13" ht="12.75">
      <c r="A24" s="161"/>
      <c r="B24" s="162"/>
      <c r="C24" s="162"/>
      <c r="D24" s="163"/>
      <c r="E24" s="164"/>
      <c r="F24" s="165"/>
      <c r="G24" s="163"/>
      <c r="H24" s="163">
        <f t="shared" si="0"/>
      </c>
      <c r="I24" s="166">
        <f t="shared" si="2"/>
        <v>0</v>
      </c>
      <c r="J24" s="167"/>
      <c r="K24" s="167"/>
      <c r="L24" s="168">
        <f t="shared" si="1"/>
        <v>0</v>
      </c>
      <c r="M24" s="160"/>
    </row>
    <row r="25" spans="1:13" ht="12.75">
      <c r="A25" s="161"/>
      <c r="B25" s="162"/>
      <c r="C25" s="162"/>
      <c r="D25" s="163"/>
      <c r="E25" s="164"/>
      <c r="F25" s="165"/>
      <c r="G25" s="163"/>
      <c r="H25" s="163">
        <f t="shared" si="0"/>
      </c>
      <c r="I25" s="166">
        <f t="shared" si="2"/>
        <v>0</v>
      </c>
      <c r="J25" s="167"/>
      <c r="K25" s="167"/>
      <c r="L25" s="168">
        <f t="shared" si="1"/>
        <v>0</v>
      </c>
      <c r="M25" s="160"/>
    </row>
    <row r="26" spans="1:13" ht="12.75">
      <c r="A26" s="161"/>
      <c r="B26" s="162"/>
      <c r="C26" s="162"/>
      <c r="D26" s="163"/>
      <c r="E26" s="164"/>
      <c r="F26" s="165"/>
      <c r="G26" s="163"/>
      <c r="H26" s="163">
        <f t="shared" si="0"/>
      </c>
      <c r="I26" s="166">
        <f t="shared" si="2"/>
        <v>0</v>
      </c>
      <c r="J26" s="167"/>
      <c r="K26" s="167"/>
      <c r="L26" s="168">
        <f t="shared" si="1"/>
        <v>0</v>
      </c>
      <c r="M26" s="160"/>
    </row>
    <row r="27" spans="1:13" ht="12.75">
      <c r="A27" s="161"/>
      <c r="B27" s="162"/>
      <c r="C27" s="162"/>
      <c r="D27" s="163"/>
      <c r="E27" s="164"/>
      <c r="F27" s="165"/>
      <c r="G27" s="163"/>
      <c r="H27" s="163">
        <f t="shared" si="0"/>
      </c>
      <c r="I27" s="166">
        <f t="shared" si="2"/>
        <v>0</v>
      </c>
      <c r="J27" s="167"/>
      <c r="K27" s="167"/>
      <c r="L27" s="168">
        <f t="shared" si="1"/>
        <v>0</v>
      </c>
      <c r="M27" s="160"/>
    </row>
    <row r="28" spans="1:13" ht="12.75">
      <c r="A28" s="161"/>
      <c r="B28" s="162"/>
      <c r="C28" s="162"/>
      <c r="D28" s="163"/>
      <c r="E28" s="164"/>
      <c r="F28" s="165"/>
      <c r="G28" s="163"/>
      <c r="H28" s="163">
        <f t="shared" si="0"/>
      </c>
      <c r="I28" s="166">
        <f t="shared" si="2"/>
        <v>0</v>
      </c>
      <c r="J28" s="167"/>
      <c r="K28" s="167"/>
      <c r="L28" s="168">
        <f t="shared" si="1"/>
        <v>0</v>
      </c>
      <c r="M28" s="160"/>
    </row>
    <row r="29" spans="1:13" ht="12.75">
      <c r="A29" s="161"/>
      <c r="B29" s="162"/>
      <c r="C29" s="162"/>
      <c r="D29" s="163"/>
      <c r="E29" s="164"/>
      <c r="F29" s="165"/>
      <c r="G29" s="163"/>
      <c r="H29" s="163">
        <f t="shared" si="0"/>
      </c>
      <c r="I29" s="166">
        <f t="shared" si="2"/>
        <v>0</v>
      </c>
      <c r="J29" s="167"/>
      <c r="K29" s="167"/>
      <c r="L29" s="168">
        <f t="shared" si="1"/>
        <v>0</v>
      </c>
      <c r="M29" s="160"/>
    </row>
    <row r="30" spans="1:13" ht="12.75">
      <c r="A30" s="161"/>
      <c r="B30" s="162"/>
      <c r="C30" s="162"/>
      <c r="D30" s="163"/>
      <c r="E30" s="164"/>
      <c r="F30" s="165"/>
      <c r="G30" s="163"/>
      <c r="H30" s="163">
        <f t="shared" si="0"/>
      </c>
      <c r="I30" s="166">
        <f t="shared" si="2"/>
        <v>0</v>
      </c>
      <c r="J30" s="167"/>
      <c r="K30" s="167"/>
      <c r="L30" s="168">
        <f t="shared" si="1"/>
        <v>0</v>
      </c>
      <c r="M30" s="160"/>
    </row>
    <row r="31" spans="1:13" ht="12.75">
      <c r="A31" s="161"/>
      <c r="B31" s="162"/>
      <c r="C31" s="162"/>
      <c r="D31" s="163"/>
      <c r="E31" s="164"/>
      <c r="F31" s="165"/>
      <c r="G31" s="163"/>
      <c r="H31" s="163">
        <f t="shared" si="0"/>
      </c>
      <c r="I31" s="166">
        <f t="shared" si="2"/>
        <v>0</v>
      </c>
      <c r="J31" s="167"/>
      <c r="K31" s="167"/>
      <c r="L31" s="168">
        <f t="shared" si="1"/>
        <v>0</v>
      </c>
      <c r="M31" s="160"/>
    </row>
    <row r="32" spans="1:13" ht="12.75">
      <c r="A32" s="161"/>
      <c r="B32" s="162"/>
      <c r="C32" s="162"/>
      <c r="D32" s="163"/>
      <c r="E32" s="164"/>
      <c r="F32" s="165"/>
      <c r="G32" s="163"/>
      <c r="H32" s="163">
        <f t="shared" si="0"/>
      </c>
      <c r="I32" s="166">
        <f t="shared" si="2"/>
        <v>0</v>
      </c>
      <c r="J32" s="167"/>
      <c r="K32" s="167"/>
      <c r="L32" s="168">
        <f t="shared" si="1"/>
        <v>0</v>
      </c>
      <c r="M32" s="160"/>
    </row>
    <row r="33" spans="1:13" ht="12.75">
      <c r="A33" s="161"/>
      <c r="B33" s="162"/>
      <c r="C33" s="162"/>
      <c r="D33" s="163"/>
      <c r="E33" s="164"/>
      <c r="F33" s="165"/>
      <c r="G33" s="163"/>
      <c r="H33" s="163">
        <f t="shared" si="0"/>
      </c>
      <c r="I33" s="166">
        <f t="shared" si="2"/>
        <v>0</v>
      </c>
      <c r="J33" s="167"/>
      <c r="K33" s="167"/>
      <c r="L33" s="168">
        <f t="shared" si="1"/>
        <v>0</v>
      </c>
      <c r="M33" s="160"/>
    </row>
    <row r="34" spans="1:12" s="175" customFormat="1" ht="12.75">
      <c r="A34" s="169"/>
      <c r="B34" s="169"/>
      <c r="C34" s="169"/>
      <c r="D34" s="169"/>
      <c r="E34" s="169"/>
      <c r="F34" s="170"/>
      <c r="G34" s="171"/>
      <c r="H34" s="172" t="str">
        <f>CONCATENATE(TEXT(ROUNDDOWN(SUM(L10:L33)/60,0),"0:"),TEXT(SUM(L10:L33)-60*(ROUNDDOWN(SUM(L10:L33)/60,0)),"00"))</f>
        <v>19:35</v>
      </c>
      <c r="I34" s="173">
        <f>SUM(I10:I33)</f>
        <v>307.5</v>
      </c>
      <c r="J34" s="170"/>
      <c r="K34" s="170"/>
      <c r="L34" s="174"/>
    </row>
  </sheetData>
  <sheetProtection selectLockedCells="1" selectUnlockedCells="1"/>
  <mergeCells count="1">
    <mergeCell ref="A7:K7"/>
  </mergeCells>
  <printOptions horizontalCentered="1"/>
  <pageMargins left="0.7479166666666667" right="0.5902777777777778" top="0.19652777777777777" bottom="0.5902777777777777" header="0.5118055555555555" footer="0.5118055555555555"/>
  <pageSetup horizontalDpi="300" verticalDpi="300" orientation="portrait" paperSize="9" r:id="rId2"/>
  <headerFooter alignWithMargins="0">
    <oddFooter>&amp;R&amp;8Flights 2010-11 v1</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M60"/>
  <sheetViews>
    <sheetView showGridLines="0" tabSelected="1" zoomScalePageLayoutView="0" workbookViewId="0" topLeftCell="A1">
      <selection activeCell="C7" sqref="C7:D7"/>
    </sheetView>
  </sheetViews>
  <sheetFormatPr defaultColWidth="11" defaultRowHeight="12.75" zeroHeight="1"/>
  <cols>
    <col min="1" max="1" width="23.83203125" style="16" customWidth="1"/>
    <col min="2" max="8" width="9.33203125" style="16" customWidth="1"/>
    <col min="9" max="9" width="13.66015625" style="16" customWidth="1"/>
    <col min="10" max="12" width="13.66015625" style="16" hidden="1" customWidth="1"/>
    <col min="13" max="13" width="13.66015625" style="16" customWidth="1"/>
    <col min="14" max="16384" width="11" style="16" customWidth="1"/>
  </cols>
  <sheetData>
    <row r="1" spans="1:9" s="1" customFormat="1" ht="26.25">
      <c r="A1" s="176"/>
      <c r="B1" s="296" t="s">
        <v>173</v>
      </c>
      <c r="C1" s="296"/>
      <c r="D1" s="296"/>
      <c r="E1" s="296"/>
      <c r="F1" s="296"/>
      <c r="G1" s="296"/>
      <c r="H1" s="296"/>
      <c r="I1" s="296"/>
    </row>
    <row r="2" spans="1:13" s="1" customFormat="1" ht="12.75">
      <c r="A2" s="176" t="s">
        <v>2</v>
      </c>
      <c r="B2" s="176" t="s">
        <v>2</v>
      </c>
      <c r="C2" s="176" t="s">
        <v>2</v>
      </c>
      <c r="D2" s="176" t="s">
        <v>2</v>
      </c>
      <c r="E2" s="176" t="s">
        <v>2</v>
      </c>
      <c r="F2" s="176" t="s">
        <v>2</v>
      </c>
      <c r="G2" s="176" t="s">
        <v>2</v>
      </c>
      <c r="H2" s="176" t="s">
        <v>2</v>
      </c>
      <c r="I2" s="176" t="s">
        <v>2</v>
      </c>
      <c r="J2" s="1" t="s">
        <v>2</v>
      </c>
      <c r="K2" s="1" t="s">
        <v>2</v>
      </c>
      <c r="L2" s="1" t="s">
        <v>2</v>
      </c>
      <c r="M2" s="1" t="s">
        <v>2</v>
      </c>
    </row>
    <row r="3" spans="1:9" ht="18.75">
      <c r="A3" s="177" t="s">
        <v>174</v>
      </c>
      <c r="B3" s="178"/>
      <c r="C3" s="178"/>
      <c r="D3" s="178"/>
      <c r="E3" s="178"/>
      <c r="F3" s="178"/>
      <c r="G3" s="178"/>
      <c r="H3" s="178"/>
      <c r="I3" s="179"/>
    </row>
    <row r="4" spans="1:9" ht="12.75">
      <c r="A4" s="180"/>
      <c r="B4" s="176"/>
      <c r="C4" s="181" t="s">
        <v>175</v>
      </c>
      <c r="D4" s="182"/>
      <c r="E4" s="181" t="s">
        <v>176</v>
      </c>
      <c r="F4" s="182"/>
      <c r="G4" s="176"/>
      <c r="H4" s="176"/>
      <c r="I4" s="183"/>
    </row>
    <row r="5" spans="1:11" ht="12.75">
      <c r="A5" s="184" t="s">
        <v>177</v>
      </c>
      <c r="B5" s="182"/>
      <c r="C5" s="297">
        <v>44931</v>
      </c>
      <c r="D5" s="297"/>
      <c r="E5" s="297">
        <v>44136</v>
      </c>
      <c r="F5" s="297"/>
      <c r="G5" s="176"/>
      <c r="H5" s="176"/>
      <c r="I5" s="183"/>
      <c r="K5" s="16" t="str">
        <f>CONCATENATE(IF('Booking Form'!C13&lt;&gt;"",'Booking Form'!C13,'Booking Form'!C10)," ",'Booking Form'!C11)</f>
        <v>   </v>
      </c>
    </row>
    <row r="6" spans="1:9" ht="12.75">
      <c r="A6" s="184" t="s">
        <v>178</v>
      </c>
      <c r="B6" s="182"/>
      <c r="C6" s="297">
        <v>44938</v>
      </c>
      <c r="D6" s="297"/>
      <c r="E6" s="297">
        <v>44590</v>
      </c>
      <c r="F6" s="297"/>
      <c r="G6" s="176"/>
      <c r="H6" s="176"/>
      <c r="I6" s="183"/>
    </row>
    <row r="7" spans="1:12" ht="12.75">
      <c r="A7" s="185" t="s">
        <v>3</v>
      </c>
      <c r="B7" s="186"/>
      <c r="C7" s="298" t="s">
        <v>1</v>
      </c>
      <c r="D7" s="298"/>
      <c r="E7" s="298" t="s">
        <v>180</v>
      </c>
      <c r="F7" s="298"/>
      <c r="G7" s="187"/>
      <c r="H7" s="187"/>
      <c r="I7" s="188"/>
      <c r="K7" s="222" t="s">
        <v>1</v>
      </c>
      <c r="L7" s="189" t="s">
        <v>181</v>
      </c>
    </row>
    <row r="8" spans="1:12" s="1" customFormat="1" ht="9" customHeight="1">
      <c r="A8" s="176"/>
      <c r="B8" s="176"/>
      <c r="C8" s="176"/>
      <c r="D8" s="176"/>
      <c r="E8" s="176"/>
      <c r="F8" s="176"/>
      <c r="G8" s="176"/>
      <c r="H8" s="176"/>
      <c r="I8" s="176"/>
      <c r="K8" s="222" t="s">
        <v>216</v>
      </c>
      <c r="L8" s="190" t="s">
        <v>182</v>
      </c>
    </row>
    <row r="9" spans="1:11" ht="18.75">
      <c r="A9" s="177" t="s">
        <v>183</v>
      </c>
      <c r="B9" s="178"/>
      <c r="C9" s="178"/>
      <c r="D9" s="178"/>
      <c r="E9" s="178"/>
      <c r="F9" s="178"/>
      <c r="G9" s="178"/>
      <c r="H9" s="178"/>
      <c r="I9" s="179"/>
      <c r="K9" s="222" t="s">
        <v>217</v>
      </c>
    </row>
    <row r="10" spans="1:11" ht="12.75">
      <c r="A10" s="191" t="s">
        <v>34</v>
      </c>
      <c r="B10" s="192"/>
      <c r="C10" s="299" t="s">
        <v>2</v>
      </c>
      <c r="D10" s="300"/>
      <c r="E10" s="300"/>
      <c r="F10" s="300"/>
      <c r="G10" s="300"/>
      <c r="H10" s="300"/>
      <c r="I10" s="300"/>
      <c r="K10" s="222" t="s">
        <v>180</v>
      </c>
    </row>
    <row r="11" spans="1:11" ht="12.75">
      <c r="A11" s="184" t="s">
        <v>184</v>
      </c>
      <c r="B11" s="182"/>
      <c r="C11" s="301" t="s">
        <v>2</v>
      </c>
      <c r="D11" s="302"/>
      <c r="E11" s="302"/>
      <c r="F11" s="302"/>
      <c r="G11" s="302"/>
      <c r="H11" s="302"/>
      <c r="I11" s="302"/>
      <c r="K11" s="222" t="s">
        <v>186</v>
      </c>
    </row>
    <row r="12" spans="1:11" ht="12.75">
      <c r="A12" s="184"/>
      <c r="B12" s="182"/>
      <c r="C12" s="193" t="s">
        <v>2</v>
      </c>
      <c r="D12" s="194"/>
      <c r="E12" s="194"/>
      <c r="F12" s="194"/>
      <c r="G12" s="194"/>
      <c r="H12" s="194"/>
      <c r="I12" s="195"/>
      <c r="K12" s="222" t="s">
        <v>219</v>
      </c>
    </row>
    <row r="13" spans="1:11" ht="12.75">
      <c r="A13" s="184" t="s">
        <v>185</v>
      </c>
      <c r="B13" s="182"/>
      <c r="C13" s="301" t="s">
        <v>2</v>
      </c>
      <c r="D13" s="302"/>
      <c r="E13" s="302"/>
      <c r="F13" s="302"/>
      <c r="G13" s="302"/>
      <c r="H13" s="302"/>
      <c r="I13" s="302"/>
      <c r="K13" s="222" t="s">
        <v>187</v>
      </c>
    </row>
    <row r="14" spans="1:11" ht="12.75">
      <c r="A14" s="184" t="s">
        <v>37</v>
      </c>
      <c r="B14" s="182"/>
      <c r="C14" s="303" t="s">
        <v>2</v>
      </c>
      <c r="D14" s="304"/>
      <c r="E14" s="196"/>
      <c r="F14" s="197" t="s">
        <v>58</v>
      </c>
      <c r="G14" s="198"/>
      <c r="H14" s="305" t="s">
        <v>2</v>
      </c>
      <c r="I14" s="246"/>
      <c r="K14" s="222" t="s">
        <v>218</v>
      </c>
    </row>
    <row r="15" spans="1:11" ht="12.75">
      <c r="A15" s="306" t="s">
        <v>36</v>
      </c>
      <c r="B15" s="306"/>
      <c r="C15" s="307" t="s">
        <v>2</v>
      </c>
      <c r="D15" s="308"/>
      <c r="E15" s="308"/>
      <c r="F15" s="308"/>
      <c r="G15" s="308"/>
      <c r="H15" s="308"/>
      <c r="I15" s="308"/>
      <c r="K15" s="222" t="s">
        <v>179</v>
      </c>
    </row>
    <row r="16" spans="1:11" ht="12.75">
      <c r="A16" s="184" t="s">
        <v>188</v>
      </c>
      <c r="B16" s="182"/>
      <c r="C16" s="199" t="s">
        <v>181</v>
      </c>
      <c r="D16" s="200" t="s">
        <v>189</v>
      </c>
      <c r="E16" s="200"/>
      <c r="F16" s="309" t="s">
        <v>2</v>
      </c>
      <c r="G16" s="297"/>
      <c r="H16" s="196" t="s">
        <v>2</v>
      </c>
      <c r="I16" s="201"/>
      <c r="K16" s="222" t="s">
        <v>192</v>
      </c>
    </row>
    <row r="17" spans="1:11" ht="12.75">
      <c r="A17" s="202" t="s">
        <v>190</v>
      </c>
      <c r="B17" s="203"/>
      <c r="C17" s="199" t="s">
        <v>181</v>
      </c>
      <c r="D17" s="200" t="s">
        <v>189</v>
      </c>
      <c r="E17" s="200"/>
      <c r="F17" s="309" t="s">
        <v>2</v>
      </c>
      <c r="G17" s="297"/>
      <c r="H17" s="196"/>
      <c r="I17" s="201"/>
      <c r="K17" s="222" t="s">
        <v>2</v>
      </c>
    </row>
    <row r="18" spans="1:11" ht="12.75">
      <c r="A18" s="204" t="s">
        <v>191</v>
      </c>
      <c r="B18" s="182"/>
      <c r="C18" s="199" t="s">
        <v>181</v>
      </c>
      <c r="D18" s="196"/>
      <c r="E18" s="196"/>
      <c r="F18" s="196"/>
      <c r="G18" s="196"/>
      <c r="H18" s="196"/>
      <c r="I18" s="201"/>
      <c r="K18" s="222" t="s">
        <v>2</v>
      </c>
    </row>
    <row r="19" spans="1:11" ht="12.75">
      <c r="A19" s="204" t="s">
        <v>193</v>
      </c>
      <c r="B19" s="205"/>
      <c r="C19" s="199" t="s">
        <v>181</v>
      </c>
      <c r="D19" s="196"/>
      <c r="E19" s="196"/>
      <c r="F19" s="196"/>
      <c r="G19" s="196"/>
      <c r="H19" s="196"/>
      <c r="I19" s="201"/>
      <c r="K19" s="189"/>
    </row>
    <row r="20" spans="1:11" ht="12.75">
      <c r="A20" s="180"/>
      <c r="B20" s="176"/>
      <c r="C20" s="176"/>
      <c r="D20" s="176"/>
      <c r="E20" s="176"/>
      <c r="F20" s="176"/>
      <c r="G20" s="176"/>
      <c r="H20" s="176"/>
      <c r="I20" s="183"/>
      <c r="K20" s="189"/>
    </row>
    <row r="21" spans="1:9" ht="12.75">
      <c r="A21" s="206" t="s">
        <v>194</v>
      </c>
      <c r="B21" s="203"/>
      <c r="C21" s="310" t="s">
        <v>2</v>
      </c>
      <c r="D21" s="311"/>
      <c r="E21" s="311"/>
      <c r="F21" s="311"/>
      <c r="G21" s="311"/>
      <c r="H21" s="311"/>
      <c r="I21" s="311"/>
    </row>
    <row r="22" spans="1:9" ht="12.75">
      <c r="A22" s="180" t="s">
        <v>2</v>
      </c>
      <c r="B22" s="207"/>
      <c r="C22" s="312" t="s">
        <v>2</v>
      </c>
      <c r="D22" s="313"/>
      <c r="E22" s="313"/>
      <c r="F22" s="313"/>
      <c r="G22" s="313"/>
      <c r="H22" s="313"/>
      <c r="I22" s="313"/>
    </row>
    <row r="23" spans="1:9" ht="12.75" customHeight="1">
      <c r="A23" s="180"/>
      <c r="B23" s="207"/>
      <c r="C23" s="312" t="s">
        <v>2</v>
      </c>
      <c r="D23" s="313"/>
      <c r="E23" s="313"/>
      <c r="F23" s="313"/>
      <c r="G23" s="313"/>
      <c r="H23" s="313"/>
      <c r="I23" s="313"/>
    </row>
    <row r="24" spans="1:9" ht="12.75">
      <c r="A24" s="208"/>
      <c r="B24" s="209"/>
      <c r="C24" s="314" t="s">
        <v>2</v>
      </c>
      <c r="D24" s="315"/>
      <c r="E24" s="315"/>
      <c r="F24" s="315"/>
      <c r="G24" s="315"/>
      <c r="H24" s="315"/>
      <c r="I24" s="315"/>
    </row>
    <row r="25" spans="1:9" ht="12.75">
      <c r="A25" s="206" t="s">
        <v>195</v>
      </c>
      <c r="B25" s="203"/>
      <c r="C25" s="311" t="str">
        <f>C21</f>
        <v> </v>
      </c>
      <c r="D25" s="311"/>
      <c r="E25" s="311"/>
      <c r="F25" s="311"/>
      <c r="G25" s="311"/>
      <c r="H25" s="311"/>
      <c r="I25" s="311"/>
    </row>
    <row r="26" spans="1:9" ht="12.75">
      <c r="A26" s="180"/>
      <c r="B26" s="207"/>
      <c r="C26" s="313" t="str">
        <f>C22</f>
        <v> </v>
      </c>
      <c r="D26" s="313"/>
      <c r="E26" s="313"/>
      <c r="F26" s="313"/>
      <c r="G26" s="313"/>
      <c r="H26" s="313"/>
      <c r="I26" s="313"/>
    </row>
    <row r="27" spans="1:9" ht="12.75">
      <c r="A27" s="180"/>
      <c r="B27" s="207"/>
      <c r="C27" s="313" t="str">
        <f>C23</f>
        <v> </v>
      </c>
      <c r="D27" s="313"/>
      <c r="E27" s="313"/>
      <c r="F27" s="313"/>
      <c r="G27" s="313"/>
      <c r="H27" s="313"/>
      <c r="I27" s="313"/>
    </row>
    <row r="28" spans="1:9" ht="12.75">
      <c r="A28" s="208"/>
      <c r="B28" s="209"/>
      <c r="C28" s="315" t="str">
        <f>C24</f>
        <v> </v>
      </c>
      <c r="D28" s="315"/>
      <c r="E28" s="315"/>
      <c r="F28" s="315"/>
      <c r="G28" s="315"/>
      <c r="H28" s="315"/>
      <c r="I28" s="315"/>
    </row>
    <row r="29" spans="1:9" ht="12.75">
      <c r="A29" s="184" t="s">
        <v>72</v>
      </c>
      <c r="B29" s="182"/>
      <c r="C29" s="316" t="s">
        <v>2</v>
      </c>
      <c r="D29" s="317"/>
      <c r="E29" s="317"/>
      <c r="F29" s="317"/>
      <c r="G29" s="317"/>
      <c r="H29" s="317"/>
      <c r="I29" s="317"/>
    </row>
    <row r="30" spans="1:9" ht="12.75">
      <c r="A30" s="180"/>
      <c r="B30" s="181" t="s">
        <v>196</v>
      </c>
      <c r="C30" s="182" t="s">
        <v>2</v>
      </c>
      <c r="D30" s="181" t="s">
        <v>197</v>
      </c>
      <c r="E30" s="182" t="s">
        <v>2</v>
      </c>
      <c r="F30" s="181" t="s">
        <v>198</v>
      </c>
      <c r="G30" s="182"/>
      <c r="H30" s="181" t="s">
        <v>96</v>
      </c>
      <c r="I30" s="210"/>
    </row>
    <row r="31" spans="1:11" ht="13.5" customHeight="1">
      <c r="A31" s="211" t="s">
        <v>199</v>
      </c>
      <c r="B31" s="318" t="s">
        <v>2</v>
      </c>
      <c r="C31" s="319"/>
      <c r="D31" s="318" t="s">
        <v>2</v>
      </c>
      <c r="E31" s="319"/>
      <c r="F31" s="318" t="s">
        <v>2</v>
      </c>
      <c r="G31" s="319"/>
      <c r="H31" s="320" t="s">
        <v>2</v>
      </c>
      <c r="I31" s="320"/>
      <c r="K31" s="1"/>
    </row>
    <row r="32" spans="1:11" s="1" customFormat="1" ht="9" customHeight="1">
      <c r="A32" s="212" t="s">
        <v>2</v>
      </c>
      <c r="B32" s="212"/>
      <c r="C32" s="212"/>
      <c r="D32" s="212"/>
      <c r="E32" s="212"/>
      <c r="F32" s="212"/>
      <c r="G32" s="212"/>
      <c r="H32" s="212"/>
      <c r="I32" s="212"/>
      <c r="K32" s="16"/>
    </row>
    <row r="33" spans="1:9" ht="19.5" customHeight="1">
      <c r="A33" s="177" t="s">
        <v>200</v>
      </c>
      <c r="B33" s="178"/>
      <c r="C33" s="178"/>
      <c r="D33" s="178"/>
      <c r="E33" s="178"/>
      <c r="F33" s="178"/>
      <c r="G33" s="178"/>
      <c r="H33" s="178"/>
      <c r="I33" s="179"/>
    </row>
    <row r="34" spans="1:9" ht="12.75">
      <c r="A34" s="184" t="s">
        <v>201</v>
      </c>
      <c r="B34" s="182"/>
      <c r="C34" s="321" t="s">
        <v>2</v>
      </c>
      <c r="D34" s="322"/>
      <c r="E34" s="176"/>
      <c r="F34" s="176"/>
      <c r="G34" s="176"/>
      <c r="H34" s="176"/>
      <c r="I34" s="183"/>
    </row>
    <row r="35" spans="1:9" ht="12.75">
      <c r="A35" s="184" t="s">
        <v>202</v>
      </c>
      <c r="B35" s="182"/>
      <c r="C35" s="323" t="s">
        <v>17</v>
      </c>
      <c r="D35" s="324"/>
      <c r="E35" s="176"/>
      <c r="F35" s="176"/>
      <c r="G35" s="176"/>
      <c r="H35" s="176"/>
      <c r="I35" s="183"/>
    </row>
    <row r="36" spans="1:9" ht="12.75" customHeight="1">
      <c r="A36" s="184" t="s">
        <v>178</v>
      </c>
      <c r="B36" s="182"/>
      <c r="C36" s="309" t="s">
        <v>2</v>
      </c>
      <c r="D36" s="297"/>
      <c r="E36" s="176"/>
      <c r="F36" s="176"/>
      <c r="G36" s="176"/>
      <c r="H36" s="176"/>
      <c r="I36" s="183"/>
    </row>
    <row r="37" spans="1:9" ht="12.75" customHeight="1">
      <c r="A37" s="184" t="s">
        <v>203</v>
      </c>
      <c r="B37" s="182"/>
      <c r="C37" s="309" t="s">
        <v>2</v>
      </c>
      <c r="D37" s="297"/>
      <c r="E37" s="176"/>
      <c r="F37" s="176"/>
      <c r="G37" s="176"/>
      <c r="H37" s="176"/>
      <c r="I37" s="183"/>
    </row>
    <row r="38" spans="1:9" ht="12.75" customHeight="1">
      <c r="A38" s="184" t="s">
        <v>204</v>
      </c>
      <c r="B38" s="182"/>
      <c r="C38" s="303" t="s">
        <v>2</v>
      </c>
      <c r="D38" s="304"/>
      <c r="E38" s="176"/>
      <c r="F38" s="176"/>
      <c r="G38" s="176"/>
      <c r="H38" s="176"/>
      <c r="I38" s="183"/>
    </row>
    <row r="39" spans="1:9" ht="12.75">
      <c r="A39" s="206" t="s">
        <v>205</v>
      </c>
      <c r="B39" s="203"/>
      <c r="C39" s="325" t="s">
        <v>2</v>
      </c>
      <c r="D39" s="326"/>
      <c r="E39" s="326"/>
      <c r="F39" s="326"/>
      <c r="G39" s="326"/>
      <c r="H39" s="326"/>
      <c r="I39" s="326"/>
    </row>
    <row r="40" spans="1:9" ht="12.75" customHeight="1">
      <c r="A40" s="206" t="s">
        <v>206</v>
      </c>
      <c r="B40" s="203"/>
      <c r="C40" s="327" t="s">
        <v>2</v>
      </c>
      <c r="D40" s="328"/>
      <c r="E40" s="328"/>
      <c r="F40" s="328"/>
      <c r="G40" s="328"/>
      <c r="H40" s="328"/>
      <c r="I40" s="328"/>
    </row>
    <row r="41" spans="1:9" ht="12.75">
      <c r="A41" s="208"/>
      <c r="B41" s="209"/>
      <c r="C41" s="328"/>
      <c r="D41" s="328"/>
      <c r="E41" s="328"/>
      <c r="F41" s="328"/>
      <c r="G41" s="328"/>
      <c r="H41" s="328"/>
      <c r="I41" s="328"/>
    </row>
    <row r="42" spans="1:9" ht="12.75" customHeight="1">
      <c r="A42" s="329" t="s">
        <v>207</v>
      </c>
      <c r="B42" s="329"/>
      <c r="C42" s="327" t="s">
        <v>17</v>
      </c>
      <c r="D42" s="328"/>
      <c r="E42" s="328"/>
      <c r="F42" s="328"/>
      <c r="G42" s="328"/>
      <c r="H42" s="328"/>
      <c r="I42" s="328"/>
    </row>
    <row r="43" spans="1:9" ht="12.75">
      <c r="A43" s="329"/>
      <c r="B43" s="329"/>
      <c r="C43" s="328"/>
      <c r="D43" s="328"/>
      <c r="E43" s="328"/>
      <c r="F43" s="328"/>
      <c r="G43" s="328"/>
      <c r="H43" s="328"/>
      <c r="I43" s="328"/>
    </row>
    <row r="44" spans="1:9" ht="12.75">
      <c r="A44" s="184" t="s">
        <v>208</v>
      </c>
      <c r="B44" s="182"/>
      <c r="C44" s="199" t="s">
        <v>182</v>
      </c>
      <c r="D44" s="196"/>
      <c r="E44" s="196"/>
      <c r="F44" s="196"/>
      <c r="G44" s="196"/>
      <c r="H44" s="196"/>
      <c r="I44" s="201"/>
    </row>
    <row r="45" spans="1:9" ht="12.75">
      <c r="A45" s="206" t="s">
        <v>209</v>
      </c>
      <c r="B45" s="203"/>
      <c r="C45" s="176"/>
      <c r="D45" s="176"/>
      <c r="E45" s="176"/>
      <c r="F45" s="176"/>
      <c r="G45" s="176"/>
      <c r="H45" s="176"/>
      <c r="I45" s="183"/>
    </row>
    <row r="46" spans="1:9" ht="12.75">
      <c r="A46" s="180" t="s">
        <v>210</v>
      </c>
      <c r="B46" s="207"/>
      <c r="C46" s="330"/>
      <c r="D46" s="330"/>
      <c r="E46" s="330"/>
      <c r="F46" s="330"/>
      <c r="G46" s="330"/>
      <c r="H46" s="330"/>
      <c r="I46" s="330"/>
    </row>
    <row r="47" spans="1:9" ht="12.75">
      <c r="A47" s="180"/>
      <c r="B47" s="207"/>
      <c r="C47" s="330"/>
      <c r="D47" s="330"/>
      <c r="E47" s="330"/>
      <c r="F47" s="330"/>
      <c r="G47" s="330"/>
      <c r="H47" s="330"/>
      <c r="I47" s="330"/>
    </row>
    <row r="48" spans="1:9" ht="12.75">
      <c r="A48" s="180"/>
      <c r="B48" s="207"/>
      <c r="C48" s="330"/>
      <c r="D48" s="330"/>
      <c r="E48" s="330"/>
      <c r="F48" s="330"/>
      <c r="G48" s="330"/>
      <c r="H48" s="330"/>
      <c r="I48" s="330"/>
    </row>
    <row r="49" spans="1:9" ht="12.75">
      <c r="A49" s="213" t="s">
        <v>211</v>
      </c>
      <c r="B49" s="214"/>
      <c r="C49" s="331" t="s">
        <v>2</v>
      </c>
      <c r="D49" s="331"/>
      <c r="E49" s="331"/>
      <c r="F49" s="331"/>
      <c r="G49" s="331"/>
      <c r="H49" s="331"/>
      <c r="I49" s="331"/>
    </row>
    <row r="50" spans="1:9" ht="12.75">
      <c r="A50" s="215" t="s">
        <v>212</v>
      </c>
      <c r="B50" s="216"/>
      <c r="C50" s="332"/>
      <c r="D50" s="332"/>
      <c r="E50" s="332"/>
      <c r="F50" s="332"/>
      <c r="G50" s="332"/>
      <c r="H50" s="332"/>
      <c r="I50" s="332"/>
    </row>
    <row r="51" spans="1:9" ht="12.75">
      <c r="A51" s="217"/>
      <c r="B51" s="217"/>
      <c r="C51" s="218"/>
      <c r="D51" s="218"/>
      <c r="E51" s="218"/>
      <c r="F51" s="218"/>
      <c r="G51" s="218"/>
      <c r="H51" s="218"/>
      <c r="I51" s="218"/>
    </row>
    <row r="52" spans="1:9" ht="18.75">
      <c r="A52" s="177" t="s">
        <v>213</v>
      </c>
      <c r="B52" s="219"/>
      <c r="C52" s="178"/>
      <c r="D52" s="178"/>
      <c r="E52" s="178"/>
      <c r="F52" s="178"/>
      <c r="G52" s="178"/>
      <c r="H52" s="178"/>
      <c r="I52" s="179"/>
    </row>
    <row r="53" spans="1:9" ht="12.75">
      <c r="A53" s="184" t="s">
        <v>68</v>
      </c>
      <c r="B53" s="182"/>
      <c r="C53" s="333" t="s">
        <v>2</v>
      </c>
      <c r="D53" s="334"/>
      <c r="E53" s="334"/>
      <c r="F53" s="334"/>
      <c r="G53" s="334"/>
      <c r="H53" s="334"/>
      <c r="I53" s="334"/>
    </row>
    <row r="54" spans="1:9" ht="12.75">
      <c r="A54" s="206" t="s">
        <v>214</v>
      </c>
      <c r="B54" s="203"/>
      <c r="C54" s="310" t="s">
        <v>2</v>
      </c>
      <c r="D54" s="311"/>
      <c r="E54" s="311"/>
      <c r="F54" s="311"/>
      <c r="G54" s="311"/>
      <c r="H54" s="311"/>
      <c r="I54" s="311"/>
    </row>
    <row r="55" spans="1:9" ht="12.75">
      <c r="A55" s="180"/>
      <c r="B55" s="207"/>
      <c r="C55" s="312" t="s">
        <v>2</v>
      </c>
      <c r="D55" s="313"/>
      <c r="E55" s="313"/>
      <c r="F55" s="313"/>
      <c r="G55" s="313"/>
      <c r="H55" s="313"/>
      <c r="I55" s="313"/>
    </row>
    <row r="56" spans="1:9" ht="12.75">
      <c r="A56" s="180"/>
      <c r="B56" s="207"/>
      <c r="C56" s="312" t="s">
        <v>2</v>
      </c>
      <c r="D56" s="313"/>
      <c r="E56" s="313"/>
      <c r="F56" s="313"/>
      <c r="G56" s="313"/>
      <c r="H56" s="313"/>
      <c r="I56" s="313"/>
    </row>
    <row r="57" spans="1:9" ht="12.75">
      <c r="A57" s="180"/>
      <c r="B57" s="176"/>
      <c r="C57" s="315" t="s">
        <v>2</v>
      </c>
      <c r="D57" s="315"/>
      <c r="E57" s="315"/>
      <c r="F57" s="315"/>
      <c r="G57" s="315"/>
      <c r="H57" s="315"/>
      <c r="I57" s="315"/>
    </row>
    <row r="58" spans="1:9" ht="12.75">
      <c r="A58" s="184" t="s">
        <v>72</v>
      </c>
      <c r="B58" s="182"/>
      <c r="C58" s="335" t="s">
        <v>2</v>
      </c>
      <c r="D58" s="336"/>
      <c r="E58" s="336"/>
      <c r="F58" s="336"/>
      <c r="G58" s="336"/>
      <c r="H58" s="336"/>
      <c r="I58" s="336"/>
    </row>
    <row r="59" spans="1:9" ht="12.75">
      <c r="A59" s="180"/>
      <c r="B59" s="181" t="s">
        <v>196</v>
      </c>
      <c r="C59" s="182" t="s">
        <v>2</v>
      </c>
      <c r="D59" s="181" t="s">
        <v>197</v>
      </c>
      <c r="E59" s="182" t="s">
        <v>2</v>
      </c>
      <c r="F59" s="181" t="s">
        <v>198</v>
      </c>
      <c r="G59" s="182"/>
      <c r="H59" s="181" t="s">
        <v>96</v>
      </c>
      <c r="I59" s="210"/>
    </row>
    <row r="60" spans="1:9" ht="12.75">
      <c r="A60" s="211" t="s">
        <v>199</v>
      </c>
      <c r="B60" s="319" t="s">
        <v>2</v>
      </c>
      <c r="C60" s="319"/>
      <c r="D60" s="319"/>
      <c r="E60" s="319"/>
      <c r="F60" s="319" t="s">
        <v>2</v>
      </c>
      <c r="G60" s="319"/>
      <c r="H60" s="320"/>
      <c r="I60" s="320"/>
    </row>
  </sheetData>
  <sheetProtection selectLockedCells="1" selectUnlockedCells="1"/>
  <mergeCells count="51">
    <mergeCell ref="B60:C60"/>
    <mergeCell ref="D60:E60"/>
    <mergeCell ref="F60:G60"/>
    <mergeCell ref="H60:I60"/>
    <mergeCell ref="C53:I53"/>
    <mergeCell ref="C54:I54"/>
    <mergeCell ref="C55:I55"/>
    <mergeCell ref="C56:I56"/>
    <mergeCell ref="C57:I57"/>
    <mergeCell ref="C58:I58"/>
    <mergeCell ref="C40:I41"/>
    <mergeCell ref="A42:B43"/>
    <mergeCell ref="C42:I43"/>
    <mergeCell ref="C46:I48"/>
    <mergeCell ref="C49:I49"/>
    <mergeCell ref="C50:I50"/>
    <mergeCell ref="C34:D34"/>
    <mergeCell ref="C35:D35"/>
    <mergeCell ref="C36:D36"/>
    <mergeCell ref="C37:D37"/>
    <mergeCell ref="C38:D38"/>
    <mergeCell ref="C39:I39"/>
    <mergeCell ref="C25:I25"/>
    <mergeCell ref="C26:I26"/>
    <mergeCell ref="C27:I27"/>
    <mergeCell ref="C28:I28"/>
    <mergeCell ref="C29:I29"/>
    <mergeCell ref="B31:C31"/>
    <mergeCell ref="D31:E31"/>
    <mergeCell ref="F31:G31"/>
    <mergeCell ref="H31:I31"/>
    <mergeCell ref="F16:G16"/>
    <mergeCell ref="F17:G17"/>
    <mergeCell ref="C21:I21"/>
    <mergeCell ref="C22:I22"/>
    <mergeCell ref="C23:I23"/>
    <mergeCell ref="C24:I24"/>
    <mergeCell ref="C10:I10"/>
    <mergeCell ref="C11:I11"/>
    <mergeCell ref="C13:I13"/>
    <mergeCell ref="C14:D14"/>
    <mergeCell ref="H14:I14"/>
    <mergeCell ref="A15:B15"/>
    <mergeCell ref="C15:I15"/>
    <mergeCell ref="B1:I1"/>
    <mergeCell ref="C5:D5"/>
    <mergeCell ref="E5:F5"/>
    <mergeCell ref="C6:D6"/>
    <mergeCell ref="E6:F6"/>
    <mergeCell ref="C7:D7"/>
    <mergeCell ref="E7:F7"/>
  </mergeCells>
  <dataValidations count="8">
    <dataValidation type="list" allowBlank="1" showErrorMessage="1" sqref="C17:C19 C44">
      <formula1>$L$7:$L$8</formula1>
      <formula2>0</formula2>
    </dataValidation>
    <dataValidation type="list" allowBlank="1" showErrorMessage="1" sqref="E7:F7">
      <formula1>$K$7:$K$16</formula1>
    </dataValidation>
    <dataValidation type="date" allowBlank="1" showInputMessage="1" showErrorMessage="1" promptTitle="Soaring Safaris 2022/23 Season" prompt="Our 2022/23 season starts on Sunday 30th October 2022 and ends on Saturday 28th Jan 2023. We accept bookings for any start and end dates within this period." error="Date outside range of our operational period." sqref="E6:F6">
      <formula1>44864</formula1>
      <formula2>44954</formula2>
    </dataValidation>
    <dataValidation type="date" allowBlank="1" showInputMessage="1" showErrorMessage="1" promptTitle="Soaring Safaris 2022/23 Season" prompt="Our 2022/23 season starts on Sunday 30th October 2022 and ends on Saturday 28th Jan 2023. We accept bookings for any start and end dates within this period." error="Date outside the range of our operational period." sqref="C6:D6">
      <formula1>44864</formula1>
      <formula2>44954</formula2>
    </dataValidation>
    <dataValidation type="date" allowBlank="1" showInputMessage="1" showErrorMessage="1" promptTitle="Soaring Safaris 2022/23 Season" prompt="Our 2022/23 season starts on Sunday 30th October 2022 and ends on Saturday 28th Jan 2023. We accept bookings for any start and end dates within this period." error="Date outside the range of our operational period" sqref="C5:D5">
      <formula1>44864</formula1>
      <formula2>44954</formula2>
    </dataValidation>
    <dataValidation type="list" allowBlank="1" showInputMessage="1" showErrorMessage="1" prompt="To be able to fly a SA registered glider in South Africa you will need to submit your Glider Pilot's Licence to The South AFrican CAA. They will contact your countries CAA to confirm it's authenticity. We will send you detailed instuctions later." sqref="C16">
      <formula1>$L$7:$L$8</formula1>
    </dataValidation>
    <dataValidation type="date" allowBlank="1" showInputMessage="1" showErrorMessage="1" promptTitle="Soaring Safaris 2022/23 Season" prompt="Our 2022/23 season starts on Sunday 30th October 2022 and ends on Saturday 28th Jan 2023. We accept bookings for any start and end dates within this period." error="Date outside the range of our operational period." sqref="E5:F5">
      <formula1>44864</formula1>
      <formula2>44954</formula2>
    </dataValidation>
    <dataValidation type="list" allowBlank="1" showErrorMessage="1" sqref="C7:D7">
      <formula1>$K$7:$K$16</formula1>
    </dataValidation>
  </dataValidations>
  <hyperlinks>
    <hyperlink ref="C29" r:id="rId1" display="rbradley@telkomsa.net"/>
    <hyperlink ref="C58" r:id="rId2" display="camilagomez@hotmail.com"/>
  </hyperlinks>
  <printOptions/>
  <pageMargins left="0.7480314960629921" right="0.5905511811023623" top="0.5905511811023623" bottom="0.5905511811023623" header="0.5118110236220472" footer="0.5118110236220472"/>
  <pageSetup fitToHeight="1" fitToWidth="1" horizontalDpi="300" verticalDpi="300" orientation="portrait" paperSize="9" scale="94" r:id="rId4"/>
  <headerFooter alignWithMargins="0">
    <oddFooter>&amp;R&amp;8Booking form 2010-11 v1</oddFooter>
  </headerFooter>
  <drawing r:id="rId3"/>
</worksheet>
</file>

<file path=xl/worksheets/sheet8.xml><?xml version="1.0" encoding="utf-8"?>
<worksheet xmlns="http://schemas.openxmlformats.org/spreadsheetml/2006/main" xmlns:r="http://schemas.openxmlformats.org/officeDocument/2006/relationships">
  <dimension ref="A1:A1"/>
  <sheetViews>
    <sheetView showGridLines="0" zoomScalePageLayoutView="0" workbookViewId="0" topLeftCell="A4">
      <selection activeCell="A1" sqref="A1"/>
    </sheetView>
  </sheetViews>
  <sheetFormatPr defaultColWidth="9.33203125" defaultRowHeight="12.75"/>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Bradley</dc:creator>
  <cp:keywords/>
  <dc:description/>
  <cp:lastModifiedBy>Richard Bradley</cp:lastModifiedBy>
  <cp:lastPrinted>2022-01-22T07:49:34Z</cp:lastPrinted>
  <dcterms:created xsi:type="dcterms:W3CDTF">2020-05-07T11:41:43Z</dcterms:created>
  <dcterms:modified xsi:type="dcterms:W3CDTF">2022-06-21T09:36:40Z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